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Owner\Documents\Ham Radio\"/>
    </mc:Choice>
  </mc:AlternateContent>
  <xr:revisionPtr revIDLastSave="0" documentId="13_ncr:1_{104FE7DA-C35B-4B28-9EE4-5BA5D110F75D}" xr6:coauthVersionLast="47" xr6:coauthVersionMax="47" xr10:uidLastSave="{00000000-0000-0000-0000-000000000000}"/>
  <bookViews>
    <workbookView xWindow="-120" yWindow="-120" windowWidth="38640" windowHeight="21240" xr2:uid="{E432ED33-081E-46B4-83DD-F21049996A9F}"/>
  </bookViews>
  <sheets>
    <sheet name="Sheet1" sheetId="1" r:id="rId1"/>
    <sheet name="Sheet2" sheetId="2" r:id="rId2"/>
  </sheets>
  <definedNames>
    <definedName name="Ant_Gain_Num">Sheet1!$M$23</definedName>
    <definedName name="Antenna_Gain__dBi">Sheet1!$D$12</definedName>
    <definedName name="Average_Power_into_Antenna">Sheet1!$D$15</definedName>
    <definedName name="Distance_cm">Sheet1!$M$24</definedName>
    <definedName name="Distance_to_Area_of_Interest__ft">Sheet1!$D$13</definedName>
    <definedName name="Duty_Cycle">Sheet1!#REF!</definedName>
    <definedName name="Duty_Cycle_calc">Sheet1!$M$19</definedName>
    <definedName name="Feedline_length__ft">Sheet1!$D$6</definedName>
    <definedName name="Feedline_loss___100_ft__dB">Sheet1!$D$7</definedName>
    <definedName name="Length_cm">Sheet1!$M$20</definedName>
    <definedName name="Loss_numeric">Sheet1!$M$22</definedName>
    <definedName name="Mode">Sheet1!$D$8</definedName>
    <definedName name="Power_mW">Sheet1!$M$21</definedName>
    <definedName name="Transmit_On_Percentage__0_to_1">Sheet1!$D$9</definedName>
    <definedName name="Transmitter_PEP_output__W">Sheet1!$D$5</definedName>
    <definedName name="Transmitting_Frequency__MHz">Sheet1!$D$10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 l="1"/>
  <c r="M23" i="1"/>
  <c r="M22" i="1"/>
  <c r="M20" i="1"/>
  <c r="M19" i="1"/>
  <c r="D29" i="1"/>
  <c r="H22" i="1"/>
  <c r="H19" i="1"/>
  <c r="G22" i="1"/>
  <c r="G19" i="1"/>
  <c r="D15" i="1" l="1"/>
  <c r="M21" i="1" s="1"/>
  <c r="H23" i="2" l="1"/>
  <c r="G20" i="2"/>
  <c r="H14" i="2"/>
  <c r="D19" i="1" l="1"/>
  <c r="D22" i="1" l="1"/>
  <c r="G20" i="1"/>
  <c r="G23" i="1" l="1"/>
  <c r="H20" i="1"/>
  <c r="H23" i="1" l="1"/>
</calcChain>
</file>

<file path=xl/sharedStrings.xml><?xml version="1.0" encoding="utf-8"?>
<sst xmlns="http://schemas.openxmlformats.org/spreadsheetml/2006/main" count="139" uniqueCount="108">
  <si>
    <t>Enter Values:</t>
  </si>
  <si>
    <t>Transmitter PEP output (W)</t>
  </si>
  <si>
    <t>watts</t>
  </si>
  <si>
    <t>Feedline length (ft)</t>
  </si>
  <si>
    <t>feet</t>
  </si>
  <si>
    <t>Feedline loss / 100 ft (dB)</t>
  </si>
  <si>
    <t>dB</t>
  </si>
  <si>
    <t>Operating Mode (select)</t>
  </si>
  <si>
    <t>SSB</t>
  </si>
  <si>
    <t>mode</t>
  </si>
  <si>
    <t>Transmit On Percentage (0 to 1)</t>
  </si>
  <si>
    <t>Transmitting Frequency (MHz)</t>
  </si>
  <si>
    <t>MHz</t>
  </si>
  <si>
    <t>Average Power into Antenna =</t>
  </si>
  <si>
    <t xml:space="preserve">         (Calculated -- no value entry)</t>
  </si>
  <si>
    <t>Antenna Gain (dBi)</t>
  </si>
  <si>
    <t>dBi</t>
  </si>
  <si>
    <t>Distance to Area of Interest (ft)</t>
  </si>
  <si>
    <t>Controlled MPE</t>
  </si>
  <si>
    <t>Uncontrolled MPE</t>
  </si>
  <si>
    <t>Power Density =</t>
  </si>
  <si>
    <t>mW/cm^2</t>
  </si>
  <si>
    <t>In compliance?</t>
  </si>
  <si>
    <t>Power Density with Reflection =</t>
  </si>
  <si>
    <t>Interim Calculations</t>
  </si>
  <si>
    <t>Modes</t>
  </si>
  <si>
    <t>duty cycle</t>
  </si>
  <si>
    <t>CW</t>
  </si>
  <si>
    <t>Duty Cycle</t>
  </si>
  <si>
    <t>Length cm</t>
  </si>
  <si>
    <t>Power mW</t>
  </si>
  <si>
    <t>Loss numeric</t>
  </si>
  <si>
    <t>Ant Gain Num</t>
  </si>
  <si>
    <t>Distance cm</t>
  </si>
  <si>
    <t>Controled Exposure</t>
  </si>
  <si>
    <t>6 min</t>
  </si>
  <si>
    <t>Average</t>
  </si>
  <si>
    <t>Maximum  Permissible Exposure (MPE)</t>
  </si>
  <si>
    <t>Frequency Range (MHz)</t>
  </si>
  <si>
    <t>0.3 - 3.0</t>
  </si>
  <si>
    <t>Power Density</t>
  </si>
  <si>
    <t>(100)*</t>
  </si>
  <si>
    <t>3.0 - 30</t>
  </si>
  <si>
    <r>
      <t>(900/f</t>
    </r>
    <r>
      <rPr>
        <vertAlign val="superscript"/>
        <sz val="11"/>
        <color theme="1"/>
        <rFont val="Calibri"/>
        <family val="2"/>
        <scheme val="minor"/>
      </rPr>
      <t>2</t>
    </r>
    <r>
      <rPr>
        <sz val="11"/>
        <color theme="1"/>
        <rFont val="Calibri"/>
        <family val="2"/>
        <scheme val="minor"/>
      </rPr>
      <t>)</t>
    </r>
  </si>
  <si>
    <r>
      <t>mW/cm</t>
    </r>
    <r>
      <rPr>
        <vertAlign val="superscript"/>
        <sz val="11"/>
        <color theme="1"/>
        <rFont val="Calibri"/>
        <family val="2"/>
        <scheme val="minor"/>
      </rPr>
      <t>2</t>
    </r>
  </si>
  <si>
    <t>30 - 300</t>
  </si>
  <si>
    <t>300 - 1500</t>
  </si>
  <si>
    <t>f/300</t>
  </si>
  <si>
    <t>1500 - 100,00</t>
  </si>
  <si>
    <t>30 min</t>
  </si>
  <si>
    <r>
      <t>(180/f</t>
    </r>
    <r>
      <rPr>
        <vertAlign val="superscript"/>
        <sz val="11"/>
        <color theme="1"/>
        <rFont val="Calibri"/>
        <family val="2"/>
        <scheme val="minor"/>
      </rPr>
      <t>2</t>
    </r>
    <r>
      <rPr>
        <sz val="11"/>
        <color theme="1"/>
        <rFont val="Calibri"/>
        <family val="2"/>
        <scheme val="minor"/>
      </rPr>
      <t>)</t>
    </r>
  </si>
  <si>
    <t>f/1500</t>
  </si>
  <si>
    <t>70cm</t>
  </si>
  <si>
    <t>23cm</t>
  </si>
  <si>
    <t>Uncontroled Exposure</t>
  </si>
  <si>
    <t>SHF</t>
  </si>
  <si>
    <t>EHF</t>
  </si>
  <si>
    <t>Antenna Height</t>
  </si>
  <si>
    <t>Distance to the Area of Interest</t>
  </si>
  <si>
    <t>Meters</t>
  </si>
  <si>
    <t>Watts</t>
  </si>
  <si>
    <t>Power Thresholds for RF  Exposure Evaluation Tables</t>
  </si>
  <si>
    <t>FCC Rule  Limits</t>
  </si>
  <si>
    <t>Evaluation Required if ---------&gt;</t>
  </si>
  <si>
    <t>Frequency</t>
  </si>
  <si>
    <t>Link to ARRL Exposure Rules</t>
  </si>
  <si>
    <t>Gain (dBi)</t>
  </si>
  <si>
    <t>100 Watts</t>
  </si>
  <si>
    <t>Con</t>
  </si>
  <si>
    <t>Unc</t>
  </si>
  <si>
    <t>500 Watts</t>
  </si>
  <si>
    <t>1000 Watts</t>
  </si>
  <si>
    <t>1500 Wats</t>
  </si>
  <si>
    <t>Distance from antenna in feet</t>
  </si>
  <si>
    <t>Accurate calculations are performed for HF to VHF frequencies only (3 - 300 MHz). Calculations are performed using formulas prescribed in FCC OET Bulletin 65 for far-field power density estimates.  These formulas may overestimate field strength of high-gain antennas in the near field (within several wavelengths). These formulas may underestimate the strength of fields within "hot spots" in the near field.  It is the responsibility of the user of this tool to check and  apply the FCC rule for RF exposure independant of what result this tool may product.  This is just a trool and the station owner/controller is responsible for all calculations and compliance to the published FCC rules.</t>
  </si>
  <si>
    <t>Distance from the centerline</t>
  </si>
  <si>
    <t>50, 144,222</t>
  </si>
  <si>
    <t>6
2
1.25</t>
  </si>
  <si>
    <t>S</t>
  </si>
  <si>
    <t>P</t>
  </si>
  <si>
    <t>G</t>
  </si>
  <si>
    <t>R</t>
  </si>
  <si>
    <t>SSB AFSK</t>
  </si>
  <si>
    <t>SSB SSTV</t>
  </si>
  <si>
    <t>Voice FM</t>
  </si>
  <si>
    <t>Digital FM</t>
  </si>
  <si>
    <t>Carrier</t>
  </si>
  <si>
    <t>AM 50% mod</t>
  </si>
  <si>
    <t>AM 100% mod</t>
  </si>
  <si>
    <t>AM  no mod</t>
  </si>
  <si>
    <t>Video image</t>
  </si>
  <si>
    <t>Video, black scr</t>
  </si>
  <si>
    <t>SSB Process</t>
  </si>
  <si>
    <t>Typical Antenna Gains in Free Space</t>
  </si>
  <si>
    <t>Antenna</t>
  </si>
  <si>
    <t>Quarter-wave ground plane or vertical</t>
  </si>
  <si>
    <t>Gain</t>
  </si>
  <si>
    <t>dBd</t>
  </si>
  <si>
    <t>Half-wavelenght dipole</t>
  </si>
  <si>
    <t>2-element Yagi array</t>
  </si>
  <si>
    <t>3-element Yagi array</t>
  </si>
  <si>
    <t>5-element Yagi array</t>
  </si>
  <si>
    <t>8-element Yagi array</t>
  </si>
  <si>
    <t>10-element Yagi array</t>
  </si>
  <si>
    <t>17-element Yagi array</t>
  </si>
  <si>
    <t>Coax Line Loss per 100 feet</t>
  </si>
  <si>
    <t>AB7GW -- HF to VHF Exposure Calculator: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</si>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</sst>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
    <numFmt numFmtId="168" formatCode="0.000"/>
    <numFmt numFmtId="169" formatCode="0.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9"/>
      <color theme="1"/>
      <name val="Calibri"/>
      <family val="2"/>
      <scheme val="minor"/>
    </font>
    <font>
      <b/>
      <sz val="28"/>
      <color theme="1"/>
      <name val="Calibri"/>
      <family val="2"/>
      <scheme val="minor"/>
    </font>
    <font>
      <b/>
      <sz val="11"/>
      <color rgb="FF0070C0"/>
      <name val="Calibri"/>
      <family val="2"/>
      <scheme val="minor"/>
    </font>
    <font>
      <sz val="11"/>
      <color theme="0" tint="-0.499984740745262"/>
      <name val="Calibri"/>
      <family val="2"/>
      <scheme val="minor"/>
    </font>
    <font>
      <sz val="12"/>
      <color theme="1"/>
      <name val="Calibri"/>
      <family val="2"/>
      <scheme val="minor"/>
    </font>
    <font>
      <sz val="8"/>
      <color theme="1"/>
      <name val="Calibri"/>
      <family val="2"/>
      <scheme val="minor"/>
    </font>
    <font>
      <vertAlign val="superscript"/>
      <sz val="11"/>
      <color theme="1"/>
      <name val="Calibri"/>
      <family val="2"/>
      <scheme val="minor"/>
    </font>
    <font>
      <b/>
      <sz val="12"/>
      <color theme="1"/>
      <name val="Calibri"/>
      <family val="2"/>
      <scheme val="minor"/>
    </font>
    <font>
      <b/>
      <sz val="14"/>
      <color theme="0"/>
      <name val="Calibri"/>
      <family val="2"/>
      <scheme val="minor"/>
    </font>
    <font>
      <sz val="9"/>
      <color theme="2" tint="-0.249977111117893"/>
      <name val="Calibri"/>
      <family val="2"/>
      <scheme val="minor"/>
    </font>
    <font>
      <sz val="9"/>
      <color theme="0" tint="-0.34998626667073579"/>
      <name val="Calibri"/>
      <family val="2"/>
      <scheme val="minor"/>
    </font>
    <font>
      <i/>
      <sz val="11"/>
      <color theme="1"/>
      <name val="Calibri"/>
      <family val="2"/>
      <scheme val="minor"/>
    </font>
    <font>
      <b/>
      <sz val="20"/>
      <color theme="1"/>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78">
    <border>
      <left/>
      <right/>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style="medium">
        <color rgb="FFC00000"/>
      </bottom>
      <diagonal/>
    </border>
    <border>
      <left style="thin">
        <color theme="1"/>
      </left>
      <right style="thin">
        <color theme="1"/>
      </right>
      <top/>
      <bottom style="thin">
        <color theme="1"/>
      </bottom>
      <diagonal/>
    </border>
    <border>
      <left/>
      <right style="medium">
        <color indexed="64"/>
      </right>
      <top style="medium">
        <color indexed="64"/>
      </top>
      <bottom style="medium">
        <color rgb="FFC00000"/>
      </bottom>
      <diagonal/>
    </border>
    <border>
      <left style="medium">
        <color indexed="64"/>
      </left>
      <right style="medium">
        <color indexed="64"/>
      </right>
      <top/>
      <bottom style="medium">
        <color rgb="FFC00000"/>
      </bottom>
      <diagonal/>
    </border>
    <border>
      <left style="thin">
        <color theme="1"/>
      </left>
      <right style="thin">
        <color theme="1"/>
      </right>
      <top style="thin">
        <color theme="1"/>
      </top>
      <bottom style="medium">
        <color rgb="FFC00000"/>
      </bottom>
      <diagonal/>
    </border>
    <border>
      <left/>
      <right style="medium">
        <color theme="1"/>
      </right>
      <top/>
      <bottom/>
      <diagonal/>
    </border>
    <border>
      <left style="medium">
        <color indexed="64"/>
      </left>
      <right style="medium">
        <color theme="1"/>
      </right>
      <top style="medium">
        <color indexed="64"/>
      </top>
      <bottom style="thin">
        <color indexed="64"/>
      </bottom>
      <diagonal/>
    </border>
    <border>
      <left style="medium">
        <color indexed="64"/>
      </left>
      <right style="medium">
        <color theme="1"/>
      </right>
      <top style="thin">
        <color indexed="64"/>
      </top>
      <bottom style="thin">
        <color indexed="64"/>
      </bottom>
      <diagonal/>
    </border>
    <border>
      <left style="medium">
        <color indexed="64"/>
      </left>
      <right style="medium">
        <color theme="1"/>
      </right>
      <top/>
      <bottom style="medium">
        <color indexed="64"/>
      </bottom>
      <diagonal/>
    </border>
    <border>
      <left/>
      <right style="medium">
        <color theme="1"/>
      </right>
      <top style="thin">
        <color indexed="64"/>
      </top>
      <bottom style="thin">
        <color indexed="64"/>
      </bottom>
      <diagonal/>
    </border>
    <border>
      <left style="thin">
        <color theme="1"/>
      </left>
      <right style="thin">
        <color theme="1"/>
      </right>
      <top style="medium">
        <color rgb="FFC00000"/>
      </top>
      <bottom/>
      <diagonal/>
    </border>
    <border>
      <left style="thin">
        <color theme="1"/>
      </left>
      <right style="thin">
        <color theme="1"/>
      </right>
      <top/>
      <bottom style="medium">
        <color rgb="FFC00000"/>
      </bottom>
      <diagonal/>
    </border>
    <border>
      <left style="thin">
        <color theme="1"/>
      </left>
      <right style="thin">
        <color theme="1"/>
      </right>
      <top/>
      <bottom/>
      <diagonal/>
    </border>
    <border>
      <left style="thin">
        <color theme="1"/>
      </left>
      <right style="thin">
        <color theme="1"/>
      </right>
      <top style="thin">
        <color theme="1"/>
      </top>
      <bottom style="thick">
        <color rgb="FFFF0000"/>
      </bottom>
      <diagonal/>
    </border>
    <border>
      <left style="thin">
        <color theme="1"/>
      </left>
      <right style="thick">
        <color rgb="FFFF0000"/>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ck">
        <color rgb="FFFF0000"/>
      </right>
      <top style="thin">
        <color theme="1"/>
      </top>
      <bottom style="thick">
        <color rgb="FFFF0000"/>
      </bottom>
      <diagonal/>
    </border>
    <border>
      <left style="thin">
        <color theme="1"/>
      </left>
      <right style="thick">
        <color rgb="FFFF0000"/>
      </right>
      <top style="thin">
        <color theme="1"/>
      </top>
      <bottom style="medium">
        <color rgb="FFC00000"/>
      </bottom>
      <diagonal/>
    </border>
    <border>
      <left/>
      <right style="thin">
        <color theme="1"/>
      </right>
      <top/>
      <bottom style="medium">
        <color rgb="FFC00000"/>
      </bottom>
      <diagonal/>
    </border>
    <border>
      <left/>
      <right style="thick">
        <color rgb="FFFF0000"/>
      </right>
      <top style="thick">
        <color rgb="FFFF0000"/>
      </top>
      <bottom style="thin">
        <color theme="1"/>
      </bottom>
      <diagonal/>
    </border>
    <border>
      <left/>
      <right style="thick">
        <color rgb="FFFF0000"/>
      </right>
      <top style="thin">
        <color theme="1"/>
      </top>
      <bottom style="thin">
        <color theme="1"/>
      </bottom>
      <diagonal/>
    </border>
    <border>
      <left/>
      <right style="thin">
        <color theme="1"/>
      </right>
      <top style="thin">
        <color theme="1"/>
      </top>
      <bottom style="medium">
        <color rgb="FFC00000"/>
      </bottom>
      <diagonal/>
    </border>
    <border>
      <left style="medium">
        <color theme="1"/>
      </left>
      <right style="medium">
        <color theme="1"/>
      </right>
      <top style="medium">
        <color theme="1"/>
      </top>
      <bottom style="thin">
        <color indexed="64"/>
      </bottom>
      <diagonal/>
    </border>
    <border>
      <left style="medium">
        <color indexed="64"/>
      </left>
      <right/>
      <top/>
      <bottom style="medium">
        <color theme="1"/>
      </bottom>
      <diagonal/>
    </border>
    <border>
      <left/>
      <right/>
      <top/>
      <bottom style="medium">
        <color theme="1"/>
      </bottom>
      <diagonal/>
    </border>
    <border>
      <left/>
      <right style="medium">
        <color theme="1"/>
      </right>
      <top/>
      <bottom style="thin">
        <color rgb="FFFF0000"/>
      </bottom>
      <diagonal/>
    </border>
    <border>
      <left/>
      <right style="medium">
        <color theme="1"/>
      </right>
      <top style="thin">
        <color rgb="FFFF0000"/>
      </top>
      <bottom style="thin">
        <color rgb="FFFF0000"/>
      </bottom>
      <diagonal/>
    </border>
    <border>
      <left/>
      <right style="medium">
        <color theme="1"/>
      </right>
      <top style="thin">
        <color rgb="FFFF0000"/>
      </top>
      <bottom style="medium">
        <color theme="1"/>
      </bottom>
      <diagonal/>
    </border>
    <border>
      <left style="medium">
        <color theme="1"/>
      </left>
      <right style="medium">
        <color theme="1"/>
      </right>
      <top style="medium">
        <color theme="1"/>
      </top>
      <bottom style="thin">
        <color rgb="FFFF0000"/>
      </bottom>
      <diagonal/>
    </border>
    <border>
      <left style="medium">
        <color theme="1"/>
      </left>
      <right style="medium">
        <color theme="1"/>
      </right>
      <top style="thin">
        <color rgb="FFFF0000"/>
      </top>
      <bottom style="thin">
        <color rgb="FFFF0000"/>
      </bottom>
      <diagonal/>
    </border>
    <border>
      <left style="medium">
        <color theme="1"/>
      </left>
      <right style="medium">
        <color theme="1"/>
      </right>
      <top style="thin">
        <color rgb="FFFF0000"/>
      </top>
      <bottom style="medium">
        <color indexed="64"/>
      </bottom>
      <diagonal/>
    </border>
    <border>
      <left style="medium">
        <color theme="1"/>
      </left>
      <right/>
      <top/>
      <bottom/>
      <diagonal/>
    </border>
    <border>
      <left style="double">
        <color theme="1"/>
      </left>
      <right/>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top style="double">
        <color theme="1"/>
      </top>
      <bottom style="thin">
        <color theme="1"/>
      </bottom>
      <diagonal/>
    </border>
    <border>
      <left/>
      <right/>
      <top style="double">
        <color theme="1"/>
      </top>
      <bottom style="thin">
        <color theme="1"/>
      </bottom>
      <diagonal/>
    </border>
    <border>
      <left/>
      <right style="double">
        <color theme="1"/>
      </right>
      <top style="double">
        <color theme="1"/>
      </top>
      <bottom style="thin">
        <color theme="1"/>
      </bottom>
      <diagonal/>
    </border>
    <border>
      <left style="double">
        <color theme="1"/>
      </left>
      <right/>
      <top/>
      <bottom style="thin">
        <color theme="1"/>
      </bottom>
      <diagonal/>
    </border>
    <border>
      <left/>
      <right/>
      <top/>
      <bottom style="thin">
        <color theme="1"/>
      </bottom>
      <diagonal/>
    </border>
    <border>
      <left/>
      <right style="double">
        <color theme="1"/>
      </right>
      <top/>
      <bottom style="thin">
        <color theme="1"/>
      </bottom>
      <diagonal/>
    </border>
    <border>
      <left/>
      <right style="thin">
        <color theme="1"/>
      </right>
      <top style="thin">
        <color theme="1"/>
      </top>
      <bottom/>
      <diagonal/>
    </border>
    <border>
      <left style="thin">
        <color theme="1"/>
      </left>
      <right/>
      <top style="thin">
        <color theme="1"/>
      </top>
      <bottom style="thin">
        <color theme="1"/>
      </bottom>
      <diagonal/>
    </border>
    <border>
      <left/>
      <right style="double">
        <color theme="1"/>
      </right>
      <top style="thin">
        <color theme="1"/>
      </top>
      <bottom style="thin">
        <color theme="1"/>
      </bottom>
      <diagonal/>
    </border>
    <border>
      <left/>
      <right style="thin">
        <color theme="1"/>
      </right>
      <top/>
      <bottom style="double">
        <color theme="1"/>
      </bottom>
      <diagonal/>
    </border>
    <border>
      <left style="double">
        <color theme="1"/>
      </left>
      <right/>
      <top style="thin">
        <color theme="1"/>
      </top>
      <bottom style="thin">
        <color theme="1"/>
      </bottom>
      <diagonal/>
    </border>
    <border>
      <left/>
      <right/>
      <top style="thin">
        <color theme="1"/>
      </top>
      <bottom style="thin">
        <color theme="1"/>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22">
    <xf numFmtId="0" fontId="0" fillId="0" borderId="0" xfId="0"/>
    <xf numFmtId="0" fontId="0" fillId="0" borderId="12" xfId="0" applyBorder="1"/>
    <xf numFmtId="164" fontId="0" fillId="0" borderId="6" xfId="0" applyNumberFormat="1" applyBorder="1" applyAlignment="1">
      <alignment horizontal="center"/>
    </xf>
    <xf numFmtId="2" fontId="0" fillId="4" borderId="3" xfId="0" applyNumberFormat="1" applyFill="1" applyBorder="1"/>
    <xf numFmtId="0" fontId="0" fillId="5" borderId="0" xfId="0" applyFill="1"/>
    <xf numFmtId="0" fontId="0" fillId="5" borderId="0" xfId="0" applyFill="1" applyAlignment="1">
      <alignment horizontal="right"/>
    </xf>
    <xf numFmtId="0" fontId="0" fillId="0" borderId="3" xfId="0" applyBorder="1"/>
    <xf numFmtId="0" fontId="0" fillId="5" borderId="12" xfId="0" applyFill="1" applyBorder="1"/>
    <xf numFmtId="0" fontId="5" fillId="5" borderId="16" xfId="0" applyFont="1" applyFill="1" applyBorder="1" applyAlignment="1">
      <alignment horizontal="center"/>
    </xf>
    <xf numFmtId="0" fontId="0" fillId="5" borderId="8" xfId="0" applyFill="1" applyBorder="1"/>
    <xf numFmtId="0" fontId="0" fillId="5" borderId="11" xfId="0" applyFill="1" applyBorder="1"/>
    <xf numFmtId="0" fontId="0" fillId="5" borderId="9" xfId="0" applyFill="1" applyBorder="1"/>
    <xf numFmtId="0" fontId="0" fillId="0" borderId="0" xfId="0" applyBorder="1"/>
    <xf numFmtId="0" fontId="0" fillId="5" borderId="10" xfId="0" applyFill="1" applyBorder="1"/>
    <xf numFmtId="0" fontId="0" fillId="5" borderId="14" xfId="0" applyFill="1" applyBorder="1" applyAlignment="1">
      <alignment horizontal="right"/>
    </xf>
    <xf numFmtId="0" fontId="0" fillId="5" borderId="14" xfId="0" applyFill="1" applyBorder="1"/>
    <xf numFmtId="0" fontId="0" fillId="5" borderId="13" xfId="0" applyFill="1" applyBorder="1"/>
    <xf numFmtId="0" fontId="0" fillId="5" borderId="17" xfId="0" applyFill="1" applyBorder="1"/>
    <xf numFmtId="0" fontId="0" fillId="2" borderId="17" xfId="0" applyFill="1" applyBorder="1"/>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164" fontId="3" fillId="2" borderId="3" xfId="0" applyNumberFormat="1" applyFont="1" applyFill="1" applyBorder="1"/>
    <xf numFmtId="164" fontId="0" fillId="2" borderId="15" xfId="0" applyNumberFormat="1" applyFill="1" applyBorder="1" applyAlignment="1">
      <alignment horizontal="center"/>
    </xf>
    <xf numFmtId="0" fontId="3" fillId="2" borderId="15" xfId="0" applyFont="1" applyFill="1" applyBorder="1" applyAlignment="1">
      <alignment horizontal="right"/>
    </xf>
    <xf numFmtId="0" fontId="3" fillId="2" borderId="17" xfId="0" applyFont="1" applyFill="1" applyBorder="1" applyAlignment="1">
      <alignment horizontal="right"/>
    </xf>
    <xf numFmtId="0" fontId="3" fillId="5" borderId="21" xfId="0" applyFont="1" applyFill="1" applyBorder="1"/>
    <xf numFmtId="0" fontId="3" fillId="7" borderId="25" xfId="0" applyFont="1" applyFill="1" applyBorder="1"/>
    <xf numFmtId="0" fontId="3" fillId="5" borderId="5" xfId="0" applyFont="1" applyFill="1" applyBorder="1"/>
    <xf numFmtId="0" fontId="0" fillId="8" borderId="3" xfId="0" applyFill="1" applyBorder="1" applyAlignment="1">
      <alignment vertical="center"/>
    </xf>
    <xf numFmtId="0" fontId="11" fillId="8" borderId="3" xfId="0" applyFont="1" applyFill="1" applyBorder="1" applyAlignment="1">
      <alignment vertical="center"/>
    </xf>
    <xf numFmtId="0" fontId="0" fillId="0" borderId="3" xfId="0" applyBorder="1" applyAlignment="1">
      <alignment horizontal="left"/>
    </xf>
    <xf numFmtId="1" fontId="5" fillId="11" borderId="3" xfId="0" applyNumberFormat="1" applyFont="1" applyFill="1" applyBorder="1"/>
    <xf numFmtId="0" fontId="0" fillId="7" borderId="8" xfId="0" applyFill="1" applyBorder="1"/>
    <xf numFmtId="0" fontId="3" fillId="7" borderId="22" xfId="0" applyFont="1" applyFill="1" applyBorder="1" applyAlignment="1">
      <alignment horizontal="center"/>
    </xf>
    <xf numFmtId="0" fontId="0" fillId="7" borderId="11" xfId="0" applyFill="1" applyBorder="1"/>
    <xf numFmtId="0" fontId="0" fillId="7" borderId="12" xfId="0" applyFill="1" applyBorder="1"/>
    <xf numFmtId="0" fontId="0" fillId="7" borderId="10" xfId="0" applyFill="1" applyBorder="1"/>
    <xf numFmtId="0" fontId="0" fillId="7" borderId="14" xfId="0" applyFill="1" applyBorder="1"/>
    <xf numFmtId="0" fontId="0" fillId="7" borderId="13" xfId="0" applyFill="1" applyBorder="1"/>
    <xf numFmtId="0" fontId="0" fillId="12" borderId="8" xfId="0" applyFill="1" applyBorder="1"/>
    <xf numFmtId="0" fontId="0" fillId="12" borderId="22" xfId="0" applyFill="1" applyBorder="1"/>
    <xf numFmtId="0" fontId="0" fillId="12" borderId="9" xfId="0" applyFill="1" applyBorder="1"/>
    <xf numFmtId="0" fontId="0" fillId="12" borderId="0" xfId="0" applyFill="1" applyBorder="1"/>
    <xf numFmtId="0" fontId="0" fillId="12" borderId="10" xfId="0" applyFill="1" applyBorder="1"/>
    <xf numFmtId="0" fontId="0" fillId="12" borderId="14" xfId="0" applyFill="1" applyBorder="1"/>
    <xf numFmtId="0" fontId="0" fillId="12" borderId="11" xfId="0" applyFill="1" applyBorder="1"/>
    <xf numFmtId="0" fontId="0" fillId="12" borderId="12" xfId="0" applyFill="1" applyBorder="1"/>
    <xf numFmtId="0" fontId="0" fillId="12" borderId="13" xfId="0" applyFill="1" applyBorder="1"/>
    <xf numFmtId="0" fontId="2" fillId="12" borderId="0" xfId="0" applyFont="1" applyFill="1" applyBorder="1"/>
    <xf numFmtId="0" fontId="3" fillId="7" borderId="15" xfId="0" applyFont="1" applyFill="1" applyBorder="1" applyAlignment="1">
      <alignment horizontal="center"/>
    </xf>
    <xf numFmtId="0" fontId="0" fillId="0" borderId="20" xfId="0" applyBorder="1"/>
    <xf numFmtId="0" fontId="3" fillId="7" borderId="16" xfId="0" applyFont="1" applyFill="1" applyBorder="1" applyAlignment="1">
      <alignment horizontal="center"/>
    </xf>
    <xf numFmtId="0" fontId="3" fillId="7" borderId="17" xfId="0" applyFont="1" applyFill="1" applyBorder="1" applyAlignment="1">
      <alignment horizontal="center"/>
    </xf>
    <xf numFmtId="0" fontId="0" fillId="8" borderId="17" xfId="0" applyFill="1" applyBorder="1" applyAlignment="1">
      <alignment vertical="center"/>
    </xf>
    <xf numFmtId="0" fontId="0" fillId="0" borderId="17" xfId="0" applyBorder="1"/>
    <xf numFmtId="0" fontId="0" fillId="7" borderId="19" xfId="0" applyFill="1" applyBorder="1"/>
    <xf numFmtId="0" fontId="0" fillId="9" borderId="17" xfId="0" applyFill="1" applyBorder="1"/>
    <xf numFmtId="0" fontId="0" fillId="10" borderId="17" xfId="0" applyFill="1" applyBorder="1"/>
    <xf numFmtId="0" fontId="0" fillId="3" borderId="17" xfId="0" applyFill="1" applyBorder="1"/>
    <xf numFmtId="0" fontId="3" fillId="5" borderId="27" xfId="0" applyFont="1" applyFill="1" applyBorder="1" applyAlignment="1">
      <alignment horizontal="center"/>
    </xf>
    <xf numFmtId="0" fontId="0" fillId="13" borderId="0" xfId="0" applyFill="1"/>
    <xf numFmtId="0" fontId="0" fillId="13" borderId="3" xfId="0" applyFill="1" applyBorder="1" applyAlignment="1">
      <alignment horizontal="center"/>
    </xf>
    <xf numFmtId="0" fontId="3" fillId="13" borderId="15" xfId="0" applyFont="1" applyFill="1" applyBorder="1" applyAlignment="1">
      <alignment horizontal="center"/>
    </xf>
    <xf numFmtId="0" fontId="3" fillId="13" borderId="17" xfId="0" applyFont="1" applyFill="1" applyBorder="1" applyAlignment="1">
      <alignment horizontal="center"/>
    </xf>
    <xf numFmtId="0" fontId="0" fillId="13" borderId="15" xfId="0" applyFill="1" applyBorder="1" applyAlignment="1">
      <alignment horizontal="center"/>
    </xf>
    <xf numFmtId="0" fontId="0" fillId="13" borderId="17" xfId="0" applyFill="1" applyBorder="1" applyAlignment="1">
      <alignment horizontal="center"/>
    </xf>
    <xf numFmtId="0" fontId="3" fillId="13" borderId="0" xfId="0" applyFont="1" applyFill="1"/>
    <xf numFmtId="0" fontId="4" fillId="13" borderId="0" xfId="2" applyFill="1"/>
    <xf numFmtId="0" fontId="3" fillId="13" borderId="18" xfId="0" applyFont="1" applyFill="1" applyBorder="1" applyAlignment="1">
      <alignment horizontal="center" vertical="center"/>
    </xf>
    <xf numFmtId="0" fontId="3" fillId="13" borderId="14" xfId="0" applyFont="1" applyFill="1" applyBorder="1" applyAlignment="1">
      <alignment horizontal="center"/>
    </xf>
    <xf numFmtId="0" fontId="5" fillId="13" borderId="15" xfId="0" applyFont="1" applyFill="1" applyBorder="1" applyAlignment="1">
      <alignment horizontal="center"/>
    </xf>
    <xf numFmtId="0" fontId="5" fillId="13" borderId="16" xfId="0" applyFont="1" applyFill="1" applyBorder="1" applyAlignment="1">
      <alignment horizontal="center"/>
    </xf>
    <xf numFmtId="0" fontId="5" fillId="13" borderId="17" xfId="0" applyFont="1" applyFill="1" applyBorder="1" applyAlignment="1">
      <alignment horizontal="center"/>
    </xf>
    <xf numFmtId="2" fontId="0" fillId="10" borderId="28" xfId="0" applyNumberFormat="1" applyFill="1" applyBorder="1"/>
    <xf numFmtId="0" fontId="3" fillId="13" borderId="29" xfId="0" applyFont="1" applyFill="1" applyBorder="1" applyAlignment="1">
      <alignment horizontal="center"/>
    </xf>
    <xf numFmtId="0" fontId="3" fillId="13" borderId="31" xfId="0" applyFont="1" applyFill="1" applyBorder="1" applyAlignment="1">
      <alignment horizontal="center"/>
    </xf>
    <xf numFmtId="0" fontId="3" fillId="13" borderId="32" xfId="0" applyFont="1" applyFill="1" applyBorder="1" applyAlignment="1">
      <alignment horizontal="center" vertical="center"/>
    </xf>
    <xf numFmtId="0" fontId="14" fillId="5" borderId="5" xfId="0" applyFont="1" applyFill="1" applyBorder="1" applyAlignment="1">
      <alignment horizontal="center"/>
    </xf>
    <xf numFmtId="0" fontId="15" fillId="13" borderId="35" xfId="0" applyFont="1" applyFill="1" applyBorder="1"/>
    <xf numFmtId="0" fontId="15" fillId="13" borderId="38" xfId="0" applyFont="1" applyFill="1" applyBorder="1"/>
    <xf numFmtId="0" fontId="15" fillId="13" borderId="36" xfId="0" applyFont="1" applyFill="1" applyBorder="1"/>
    <xf numFmtId="0" fontId="15" fillId="0" borderId="36" xfId="0" applyFont="1" applyBorder="1"/>
    <xf numFmtId="0" fontId="15" fillId="0" borderId="37" xfId="0" applyFont="1" applyBorder="1"/>
    <xf numFmtId="169" fontId="3" fillId="9" borderId="30" xfId="0" applyNumberFormat="1" applyFont="1" applyFill="1" applyBorder="1" applyAlignment="1">
      <alignment horizontal="center"/>
    </xf>
    <xf numFmtId="169" fontId="3" fillId="9" borderId="33" xfId="0" applyNumberFormat="1" applyFont="1" applyFill="1" applyBorder="1" applyAlignment="1">
      <alignment horizontal="center"/>
    </xf>
    <xf numFmtId="169" fontId="3" fillId="9" borderId="28" xfId="0" applyNumberFormat="1" applyFont="1" applyFill="1" applyBorder="1" applyAlignment="1">
      <alignment horizont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9" borderId="39" xfId="0" applyFont="1" applyFill="1" applyBorder="1" applyAlignment="1">
      <alignment horizontal="center" vertical="center"/>
    </xf>
    <xf numFmtId="0" fontId="5" fillId="9" borderId="40" xfId="0" applyFont="1" applyFill="1" applyBorder="1" applyAlignment="1">
      <alignment horizontal="center" vertical="center"/>
    </xf>
    <xf numFmtId="0" fontId="5" fillId="9" borderId="41" xfId="0" applyFont="1" applyFill="1" applyBorder="1" applyAlignment="1">
      <alignment horizontal="center" vertical="center"/>
    </xf>
    <xf numFmtId="169" fontId="3" fillId="0" borderId="30" xfId="0" applyNumberFormat="1" applyFont="1" applyFill="1" applyBorder="1" applyAlignment="1">
      <alignment horizontal="center"/>
    </xf>
    <xf numFmtId="169" fontId="3" fillId="0" borderId="33" xfId="0" applyNumberFormat="1" applyFont="1" applyFill="1" applyBorder="1" applyAlignment="1">
      <alignment horizontal="center"/>
    </xf>
    <xf numFmtId="169" fontId="3" fillId="0" borderId="28" xfId="0" applyNumberFormat="1" applyFont="1" applyFill="1" applyBorder="1" applyAlignment="1">
      <alignment horizontal="center"/>
    </xf>
    <xf numFmtId="169" fontId="10" fillId="0" borderId="30" xfId="0" applyNumberFormat="1" applyFont="1" applyFill="1" applyBorder="1" applyAlignment="1">
      <alignment horizontal="center"/>
    </xf>
    <xf numFmtId="169" fontId="10" fillId="0" borderId="33" xfId="0" applyNumberFormat="1" applyFont="1" applyFill="1" applyBorder="1" applyAlignment="1">
      <alignment horizontal="center"/>
    </xf>
    <xf numFmtId="169" fontId="10" fillId="9" borderId="30" xfId="0" applyNumberFormat="1" applyFont="1" applyFill="1" applyBorder="1" applyAlignment="1">
      <alignment horizontal="center" vertical="center"/>
    </xf>
    <xf numFmtId="169" fontId="10" fillId="9" borderId="33" xfId="0" applyNumberFormat="1" applyFont="1" applyFill="1" applyBorder="1" applyAlignment="1">
      <alignment horizontal="center" vertical="center"/>
    </xf>
    <xf numFmtId="169" fontId="10" fillId="0" borderId="30" xfId="0" applyNumberFormat="1" applyFont="1" applyFill="1" applyBorder="1" applyAlignment="1">
      <alignment horizontal="center" vertical="center"/>
    </xf>
    <xf numFmtId="169" fontId="10" fillId="0" borderId="28" xfId="0" applyNumberFormat="1" applyFont="1" applyFill="1" applyBorder="1" applyAlignment="1">
      <alignment horizontal="center" vertical="center"/>
    </xf>
    <xf numFmtId="169" fontId="10" fillId="0" borderId="33" xfId="0" applyNumberFormat="1" applyFont="1" applyFill="1" applyBorder="1" applyAlignment="1">
      <alignment horizontal="center" vertical="center"/>
    </xf>
    <xf numFmtId="169" fontId="10" fillId="9" borderId="28" xfId="0" applyNumberFormat="1" applyFont="1" applyFill="1" applyBorder="1" applyAlignment="1">
      <alignment horizontal="center" vertical="center"/>
    </xf>
    <xf numFmtId="2" fontId="10" fillId="2" borderId="30" xfId="0" applyNumberFormat="1" applyFont="1" applyFill="1" applyBorder="1"/>
    <xf numFmtId="2" fontId="10" fillId="2" borderId="33" xfId="0" applyNumberFormat="1" applyFont="1" applyFill="1" applyBorder="1"/>
    <xf numFmtId="2" fontId="10" fillId="9" borderId="30" xfId="0" applyNumberFormat="1" applyFont="1" applyFill="1" applyBorder="1"/>
    <xf numFmtId="2" fontId="10" fillId="9" borderId="33" xfId="0" applyNumberFormat="1" applyFont="1" applyFill="1" applyBorder="1"/>
    <xf numFmtId="2" fontId="10" fillId="9" borderId="28" xfId="0" applyNumberFormat="1" applyFont="1" applyFill="1" applyBorder="1"/>
    <xf numFmtId="168" fontId="10" fillId="9" borderId="30" xfId="0" applyNumberFormat="1" applyFont="1" applyFill="1" applyBorder="1"/>
    <xf numFmtId="168" fontId="10" fillId="9" borderId="40" xfId="0" applyNumberFormat="1" applyFont="1" applyFill="1" applyBorder="1"/>
    <xf numFmtId="168" fontId="10" fillId="9" borderId="33" xfId="0" applyNumberFormat="1" applyFont="1" applyFill="1" applyBorder="1"/>
    <xf numFmtId="2" fontId="0" fillId="10" borderId="28" xfId="0" applyNumberFormat="1" applyFont="1" applyFill="1" applyBorder="1"/>
    <xf numFmtId="0" fontId="5" fillId="10" borderId="39" xfId="0" applyFont="1" applyFill="1" applyBorder="1" applyAlignment="1">
      <alignment horizontal="center" vertical="center" wrapText="1"/>
    </xf>
    <xf numFmtId="0" fontId="5" fillId="10" borderId="41" xfId="0" applyFont="1" applyFill="1" applyBorder="1" applyAlignment="1">
      <alignment horizontal="center" vertical="center" wrapText="1"/>
    </xf>
    <xf numFmtId="2" fontId="0" fillId="10" borderId="30" xfId="0" applyNumberFormat="1" applyFill="1" applyBorder="1"/>
    <xf numFmtId="2" fontId="0" fillId="10" borderId="33" xfId="0" applyNumberFormat="1" applyFill="1" applyBorder="1"/>
    <xf numFmtId="2" fontId="0" fillId="10" borderId="33" xfId="0" applyNumberFormat="1" applyFont="1" applyFill="1" applyBorder="1"/>
    <xf numFmtId="0" fontId="5" fillId="10" borderId="40" xfId="0" applyFont="1" applyFill="1" applyBorder="1" applyAlignment="1">
      <alignment horizontal="center" vertical="center" wrapText="1"/>
    </xf>
    <xf numFmtId="169" fontId="3" fillId="10" borderId="28" xfId="0" applyNumberFormat="1" applyFont="1" applyFill="1" applyBorder="1" applyAlignment="1">
      <alignment horizontal="center"/>
    </xf>
    <xf numFmtId="169" fontId="3" fillId="10" borderId="33" xfId="0" applyNumberFormat="1" applyFont="1" applyFill="1" applyBorder="1" applyAlignment="1">
      <alignment horizontal="center"/>
    </xf>
    <xf numFmtId="169" fontId="10" fillId="10" borderId="28" xfId="0" applyNumberFormat="1" applyFont="1" applyFill="1" applyBorder="1" applyAlignment="1">
      <alignment horizontal="center"/>
    </xf>
    <xf numFmtId="169" fontId="3" fillId="10" borderId="30" xfId="0" applyNumberFormat="1" applyFont="1" applyFill="1" applyBorder="1" applyAlignment="1">
      <alignment horizontal="center"/>
    </xf>
    <xf numFmtId="169" fontId="10" fillId="10" borderId="33" xfId="0" applyNumberFormat="1" applyFont="1" applyFill="1" applyBorder="1" applyAlignment="1">
      <alignment horizontal="center"/>
    </xf>
    <xf numFmtId="169" fontId="3" fillId="13" borderId="30" xfId="0" applyNumberFormat="1" applyFont="1" applyFill="1" applyBorder="1" applyAlignment="1">
      <alignment horizontal="center"/>
    </xf>
    <xf numFmtId="169" fontId="3" fillId="13" borderId="28" xfId="0" applyNumberFormat="1" applyFont="1" applyFill="1" applyBorder="1" applyAlignment="1">
      <alignment horizontal="center"/>
    </xf>
    <xf numFmtId="169" fontId="3" fillId="13" borderId="33" xfId="0" applyNumberFormat="1" applyFont="1" applyFill="1" applyBorder="1" applyAlignment="1">
      <alignment horizontal="center"/>
    </xf>
    <xf numFmtId="169" fontId="10" fillId="10" borderId="30" xfId="0" applyNumberFormat="1" applyFont="1" applyFill="1" applyBorder="1" applyAlignment="1">
      <alignment horizontal="center"/>
    </xf>
    <xf numFmtId="169" fontId="10" fillId="10" borderId="42" xfId="0" applyNumberFormat="1" applyFont="1" applyFill="1" applyBorder="1" applyAlignment="1">
      <alignment horizontal="center"/>
    </xf>
    <xf numFmtId="169" fontId="10" fillId="10" borderId="44" xfId="0" applyNumberFormat="1" applyFont="1" applyFill="1" applyBorder="1" applyAlignment="1">
      <alignment horizontal="center"/>
    </xf>
    <xf numFmtId="169" fontId="10" fillId="10" borderId="43" xfId="0" applyNumberFormat="1" applyFont="1" applyFill="1" applyBorder="1" applyAlignment="1">
      <alignment horizontal="center"/>
    </xf>
    <xf numFmtId="169" fontId="10" fillId="10" borderId="46" xfId="0" applyNumberFormat="1" applyFont="1" applyFill="1" applyBorder="1" applyAlignment="1">
      <alignment horizontal="center"/>
    </xf>
    <xf numFmtId="169" fontId="10" fillId="10" borderId="40" xfId="0" applyNumberFormat="1" applyFont="1" applyFill="1" applyBorder="1" applyAlignment="1">
      <alignment horizontal="center"/>
    </xf>
    <xf numFmtId="169" fontId="10" fillId="10" borderId="48" xfId="0" applyNumberFormat="1" applyFont="1" applyFill="1" applyBorder="1" applyAlignment="1">
      <alignment horizontal="center"/>
    </xf>
    <xf numFmtId="169" fontId="10" fillId="10" borderId="47" xfId="0" applyNumberFormat="1" applyFont="1" applyFill="1" applyBorder="1" applyAlignment="1">
      <alignment horizontal="center"/>
    </xf>
    <xf numFmtId="169" fontId="10" fillId="10" borderId="49" xfId="0" applyNumberFormat="1" applyFont="1" applyFill="1" applyBorder="1" applyAlignment="1">
      <alignment horizontal="center"/>
    </xf>
    <xf numFmtId="169" fontId="10" fillId="10" borderId="50" xfId="0" applyNumberFormat="1" applyFont="1" applyFill="1" applyBorder="1" applyAlignment="1">
      <alignment horizontal="center"/>
    </xf>
    <xf numFmtId="169" fontId="10" fillId="0" borderId="42" xfId="0" applyNumberFormat="1" applyFont="1" applyFill="1" applyBorder="1" applyAlignment="1">
      <alignment horizontal="center" vertical="center"/>
    </xf>
    <xf numFmtId="169" fontId="10" fillId="0" borderId="44" xfId="0" applyNumberFormat="1" applyFont="1" applyFill="1" applyBorder="1" applyAlignment="1">
      <alignment horizontal="center" vertical="center"/>
    </xf>
    <xf numFmtId="169" fontId="10" fillId="0" borderId="51" xfId="0" applyNumberFormat="1" applyFont="1" applyFill="1" applyBorder="1" applyAlignment="1">
      <alignment horizontal="center" vertical="center"/>
    </xf>
    <xf numFmtId="169" fontId="10" fillId="0" borderId="43" xfId="0" applyNumberFormat="1" applyFont="1" applyFill="1" applyBorder="1" applyAlignment="1">
      <alignment horizontal="center" vertical="center"/>
    </xf>
    <xf numFmtId="169" fontId="10" fillId="0" borderId="47" xfId="0" applyNumberFormat="1" applyFont="1" applyFill="1" applyBorder="1" applyAlignment="1">
      <alignment horizontal="center" vertical="center"/>
    </xf>
    <xf numFmtId="169" fontId="10" fillId="9" borderId="42" xfId="0" applyNumberFormat="1" applyFont="1" applyFill="1" applyBorder="1" applyAlignment="1">
      <alignment horizontal="center" vertical="center"/>
    </xf>
    <xf numFmtId="169" fontId="10" fillId="9" borderId="48" xfId="0" applyNumberFormat="1" applyFont="1" applyFill="1" applyBorder="1" applyAlignment="1">
      <alignment horizontal="center" vertical="center"/>
    </xf>
    <xf numFmtId="169" fontId="10" fillId="9" borderId="47" xfId="0" applyNumberFormat="1" applyFont="1" applyFill="1" applyBorder="1" applyAlignment="1">
      <alignment horizontal="center" vertical="center"/>
    </xf>
    <xf numFmtId="169" fontId="10" fillId="0" borderId="48" xfId="0" applyNumberFormat="1" applyFont="1" applyFill="1" applyBorder="1" applyAlignment="1">
      <alignment horizontal="center" vertical="center"/>
    </xf>
    <xf numFmtId="169" fontId="10" fillId="0" borderId="45" xfId="0" applyNumberFormat="1" applyFont="1" applyFill="1" applyBorder="1" applyAlignment="1">
      <alignment horizontal="center" vertical="center"/>
    </xf>
    <xf numFmtId="164" fontId="0" fillId="0" borderId="5" xfId="0" applyNumberFormat="1" applyBorder="1" applyAlignment="1">
      <alignment horizontal="center"/>
    </xf>
    <xf numFmtId="165" fontId="0" fillId="0" borderId="26" xfId="0" applyNumberFormat="1" applyBorder="1" applyAlignment="1">
      <alignment horizontal="center"/>
    </xf>
    <xf numFmtId="165" fontId="0" fillId="0" borderId="24" xfId="0" applyNumberFormat="1" applyBorder="1" applyAlignment="1">
      <alignment horizontal="center"/>
    </xf>
    <xf numFmtId="0" fontId="9" fillId="13" borderId="0" xfId="0" applyFont="1" applyFill="1" applyBorder="1" applyAlignment="1"/>
    <xf numFmtId="9" fontId="0" fillId="0" borderId="52" xfId="1" applyFont="1" applyBorder="1"/>
    <xf numFmtId="0" fontId="9" fillId="13" borderId="53" xfId="0" applyFont="1" applyFill="1" applyBorder="1" applyAlignment="1">
      <alignment horizontal="center"/>
    </xf>
    <xf numFmtId="0" fontId="9" fillId="13" borderId="54" xfId="0" applyFont="1" applyFill="1" applyBorder="1" applyAlignment="1">
      <alignment horizontal="center"/>
    </xf>
    <xf numFmtId="0" fontId="8" fillId="13" borderId="55" xfId="0" applyFont="1" applyFill="1" applyBorder="1"/>
    <xf numFmtId="9" fontId="0" fillId="13" borderId="56" xfId="1" applyFont="1" applyFill="1" applyBorder="1"/>
    <xf numFmtId="9" fontId="0" fillId="13" borderId="57" xfId="1" applyFont="1" applyFill="1" applyBorder="1"/>
    <xf numFmtId="0" fontId="8" fillId="13" borderId="58" xfId="0" applyFont="1" applyFill="1" applyBorder="1" applyAlignment="1"/>
    <xf numFmtId="0" fontId="0" fillId="13" borderId="61" xfId="0" applyFill="1" applyBorder="1"/>
    <xf numFmtId="0" fontId="0" fillId="13" borderId="23" xfId="0" applyFont="1" applyFill="1" applyBorder="1"/>
    <xf numFmtId="0" fontId="0" fillId="0" borderId="23" xfId="0" applyFont="1" applyBorder="1"/>
    <xf numFmtId="0" fontId="0" fillId="0" borderId="13" xfId="0" applyFont="1" applyBorder="1"/>
    <xf numFmtId="0" fontId="0" fillId="5" borderId="22" xfId="0" applyFill="1" applyBorder="1" applyAlignment="1">
      <alignment horizontal="left" vertical="top" wrapText="1"/>
    </xf>
    <xf numFmtId="0" fontId="0" fillId="5" borderId="11" xfId="0" applyFill="1" applyBorder="1" applyAlignment="1">
      <alignment horizontal="left" vertical="top" wrapText="1"/>
    </xf>
    <xf numFmtId="0" fontId="0" fillId="5" borderId="0" xfId="0" applyFill="1" applyBorder="1" applyAlignment="1">
      <alignment horizontal="left" vertical="top" wrapText="1"/>
    </xf>
    <xf numFmtId="0" fontId="0" fillId="5" borderId="14" xfId="0" applyFill="1" applyBorder="1" applyAlignment="1">
      <alignment horizontal="left" vertical="top" wrapText="1"/>
    </xf>
    <xf numFmtId="0" fontId="3" fillId="5" borderId="0" xfId="0" applyFont="1" applyFill="1"/>
    <xf numFmtId="0" fontId="0" fillId="5" borderId="34" xfId="0" applyFill="1" applyBorder="1"/>
    <xf numFmtId="164" fontId="0" fillId="5" borderId="0" xfId="0" applyNumberFormat="1" applyFill="1"/>
    <xf numFmtId="164" fontId="0" fillId="5" borderId="6" xfId="0" applyNumberFormat="1" applyFill="1" applyBorder="1" applyAlignment="1">
      <alignment horizontal="center"/>
    </xf>
    <xf numFmtId="164" fontId="0" fillId="5" borderId="24" xfId="0" applyNumberFormat="1" applyFill="1" applyBorder="1" applyAlignment="1">
      <alignment horizontal="center"/>
    </xf>
    <xf numFmtId="0" fontId="14" fillId="6" borderId="17" xfId="0" applyFont="1" applyFill="1" applyBorder="1" applyAlignment="1">
      <alignment horizontal="center"/>
    </xf>
    <xf numFmtId="0" fontId="16" fillId="13" borderId="59" xfId="0" applyFont="1" applyFill="1" applyBorder="1" applyAlignment="1"/>
    <xf numFmtId="0" fontId="16" fillId="13" borderId="60" xfId="0" applyFont="1" applyFill="1" applyBorder="1" applyAlignment="1"/>
    <xf numFmtId="0" fontId="0" fillId="5" borderId="9" xfId="0" applyFill="1" applyBorder="1" applyAlignment="1">
      <alignment vertical="top" wrapText="1"/>
    </xf>
    <xf numFmtId="0" fontId="0" fillId="5" borderId="0" xfId="0" applyFill="1" applyBorder="1" applyAlignment="1">
      <alignment vertical="top" wrapText="1"/>
    </xf>
    <xf numFmtId="0" fontId="0" fillId="5" borderId="12" xfId="0" applyFill="1" applyBorder="1" applyAlignment="1">
      <alignment vertical="top" wrapText="1"/>
    </xf>
    <xf numFmtId="0" fontId="0" fillId="5" borderId="22"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9" xfId="0" applyFill="1" applyBorder="1" applyAlignment="1">
      <alignment horizontal="center" vertical="center" wrapText="1"/>
    </xf>
    <xf numFmtId="0" fontId="0" fillId="5" borderId="0" xfId="0" applyFill="1" applyBorder="1" applyAlignment="1">
      <alignment horizontal="center" vertical="center" wrapText="1"/>
    </xf>
    <xf numFmtId="0" fontId="0" fillId="5" borderId="12" xfId="0" applyFill="1" applyBorder="1" applyAlignment="1">
      <alignment horizontal="center" vertical="center" wrapText="1"/>
    </xf>
    <xf numFmtId="0" fontId="3" fillId="11" borderId="24" xfId="0" applyFont="1" applyFill="1" applyBorder="1" applyAlignment="1">
      <alignment horizontal="right"/>
    </xf>
    <xf numFmtId="0" fontId="3" fillId="11" borderId="6" xfId="0" applyFont="1" applyFill="1" applyBorder="1"/>
    <xf numFmtId="0" fontId="3" fillId="11" borderId="1" xfId="0" applyFont="1" applyFill="1" applyBorder="1" applyAlignment="1">
      <alignment horizontal="right"/>
    </xf>
    <xf numFmtId="0" fontId="0" fillId="11" borderId="1" xfId="0" applyFill="1" applyBorder="1"/>
    <xf numFmtId="0" fontId="0" fillId="11" borderId="0" xfId="0" applyFill="1" applyBorder="1"/>
    <xf numFmtId="0" fontId="6" fillId="11" borderId="1" xfId="0" applyFont="1" applyFill="1" applyBorder="1" applyAlignment="1">
      <alignment horizontal="left" vertical="top"/>
    </xf>
    <xf numFmtId="0" fontId="0" fillId="11" borderId="2" xfId="0" applyFill="1" applyBorder="1" applyAlignment="1">
      <alignment horizontal="right"/>
    </xf>
    <xf numFmtId="0" fontId="0" fillId="11" borderId="4" xfId="0" applyFill="1" applyBorder="1"/>
    <xf numFmtId="0" fontId="0" fillId="11" borderId="7" xfId="0" applyFill="1" applyBorder="1"/>
    <xf numFmtId="0" fontId="10" fillId="13" borderId="20" xfId="0" applyFont="1" applyFill="1" applyBorder="1" applyAlignment="1" applyProtection="1">
      <alignment horizontal="right"/>
      <protection locked="0"/>
    </xf>
    <xf numFmtId="0" fontId="10" fillId="13" borderId="3" xfId="0" applyFont="1" applyFill="1" applyBorder="1" applyAlignment="1" applyProtection="1">
      <alignment horizontal="right"/>
      <protection locked="0"/>
    </xf>
    <xf numFmtId="0" fontId="10" fillId="13" borderId="3" xfId="0" applyFont="1" applyFill="1" applyBorder="1" applyProtection="1">
      <protection locked="0"/>
    </xf>
    <xf numFmtId="0" fontId="0" fillId="13" borderId="0" xfId="0" applyFill="1" applyBorder="1"/>
    <xf numFmtId="0" fontId="0" fillId="13" borderId="72" xfId="0" applyFill="1" applyBorder="1"/>
    <xf numFmtId="0" fontId="0" fillId="13" borderId="73" xfId="0" applyFill="1" applyBorder="1" applyAlignment="1">
      <alignment horizontal="center"/>
    </xf>
    <xf numFmtId="0" fontId="0" fillId="13" borderId="74" xfId="0" applyFill="1" applyBorder="1" applyAlignment="1">
      <alignment horizontal="center"/>
    </xf>
    <xf numFmtId="0" fontId="0" fillId="13" borderId="69" xfId="0" applyFill="1" applyBorder="1"/>
    <xf numFmtId="0" fontId="0" fillId="13" borderId="70" xfId="0" applyFill="1" applyBorder="1"/>
    <xf numFmtId="0" fontId="0" fillId="13" borderId="44" xfId="0" applyFill="1" applyBorder="1"/>
    <xf numFmtId="0" fontId="0" fillId="13" borderId="70" xfId="0" applyFill="1" applyBorder="1" applyAlignment="1">
      <alignment horizontal="center"/>
    </xf>
    <xf numFmtId="0" fontId="0" fillId="13" borderId="71" xfId="0" applyFill="1" applyBorder="1" applyAlignment="1">
      <alignment horizontal="center"/>
    </xf>
    <xf numFmtId="0" fontId="0" fillId="13" borderId="63" xfId="0" applyFill="1" applyBorder="1" applyAlignment="1">
      <alignment horizontal="left" vertical="center"/>
    </xf>
    <xf numFmtId="0" fontId="0" fillId="13" borderId="64" xfId="0" applyFill="1" applyBorder="1" applyAlignment="1">
      <alignment horizontal="left" vertical="center"/>
    </xf>
    <xf numFmtId="0" fontId="0" fillId="13" borderId="75" xfId="0" applyFill="1" applyBorder="1" applyAlignment="1">
      <alignment horizontal="left" vertical="center"/>
    </xf>
    <xf numFmtId="169" fontId="0" fillId="13" borderId="75" xfId="0" applyNumberFormat="1" applyFill="1" applyBorder="1" applyAlignment="1">
      <alignment horizontal="center" vertical="center"/>
    </xf>
    <xf numFmtId="169" fontId="0" fillId="13" borderId="65" xfId="0" applyNumberFormat="1" applyFill="1" applyBorder="1" applyAlignment="1">
      <alignment horizontal="center" vertical="center"/>
    </xf>
    <xf numFmtId="0" fontId="13" fillId="13" borderId="66" xfId="0" applyFont="1" applyFill="1" applyBorder="1" applyAlignment="1">
      <alignment horizontal="left"/>
    </xf>
    <xf numFmtId="0" fontId="13" fillId="13" borderId="67" xfId="0" applyFont="1" applyFill="1" applyBorder="1" applyAlignment="1">
      <alignment horizontal="left"/>
    </xf>
    <xf numFmtId="0" fontId="13" fillId="13" borderId="68" xfId="0" applyFont="1" applyFill="1" applyBorder="1" applyAlignment="1">
      <alignment horizontal="left"/>
    </xf>
    <xf numFmtId="0" fontId="3" fillId="13" borderId="62" xfId="0" applyFont="1" applyFill="1" applyBorder="1"/>
    <xf numFmtId="0" fontId="0" fillId="13" borderId="76" xfId="0" applyFill="1" applyBorder="1" applyAlignment="1">
      <alignment horizontal="left" vertical="center"/>
    </xf>
    <xf numFmtId="0" fontId="0" fillId="13" borderId="77" xfId="0" applyFill="1" applyBorder="1" applyAlignment="1">
      <alignment horizontal="left" vertical="center"/>
    </xf>
    <xf numFmtId="0" fontId="0" fillId="13" borderId="45" xfId="0" applyFill="1" applyBorder="1" applyAlignment="1">
      <alignment horizontal="left" vertical="center"/>
    </xf>
    <xf numFmtId="169" fontId="0" fillId="13" borderId="45" xfId="0" applyNumberFormat="1" applyFill="1" applyBorder="1" applyAlignment="1">
      <alignment horizontal="center" vertical="center"/>
    </xf>
    <xf numFmtId="169" fontId="0" fillId="13" borderId="74" xfId="0" applyNumberFormat="1" applyFill="1" applyBorder="1" applyAlignment="1">
      <alignment horizontal="center" vertical="center"/>
    </xf>
    <xf numFmtId="0" fontId="0" fillId="13" borderId="0" xfId="0" applyFill="1" applyAlignment="1"/>
    <xf numFmtId="0" fontId="17" fillId="13" borderId="0" xfId="0" applyFont="1" applyFill="1" applyAlignment="1">
      <alignment wrapText="1"/>
    </xf>
    <xf numFmtId="0" fontId="18" fillId="13" borderId="0" xfId="0" applyFont="1" applyFill="1" applyAlignment="1">
      <alignment horizontal="center"/>
    </xf>
    <xf numFmtId="0" fontId="18" fillId="13" borderId="0" xfId="0" applyFont="1" applyFill="1" applyAlignment="1"/>
    <xf numFmtId="0" fontId="7" fillId="5" borderId="8" xfId="0" applyFont="1" applyFill="1" applyBorder="1" applyAlignment="1">
      <alignment horizontal="center" vertical="center" wrapText="1"/>
    </xf>
    <xf numFmtId="0" fontId="8" fillId="0" borderId="3" xfId="0" applyFont="1" applyFill="1" applyBorder="1" applyProtection="1">
      <protection locked="0"/>
    </xf>
  </cellXfs>
  <cellStyles count="3">
    <cellStyle name="Hyperlink" xfId="2" builtinId="8"/>
    <cellStyle name="Normal" xfId="0" builtinId="0"/>
    <cellStyle name="Percent" xfId="1" builtinId="5"/>
  </cellStyles>
  <dxfs count="5">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7"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image" Target="../media/image2.png"/><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editAs="oneCell">
    <xdr:from>
      <xdr:col>5</xdr:col>
      <xdr:colOff>65511</xdr:colOff>
      <xdr:row>30</xdr:row>
      <xdr:rowOff>197356</xdr:rowOff>
    </xdr:from>
    <xdr:to>
      <xdr:col>5</xdr:col>
      <xdr:colOff>65871</xdr:colOff>
      <xdr:row>30</xdr:row>
      <xdr:rowOff>197716</xdr:rowOff>
    </xdr:to>
    <mc:AlternateContent xmlns:mc="http://schemas.openxmlformats.org/markup-compatibility/2006">
      <mc:Choice xmlns:xdr14="http://schemas.microsoft.com/office/excel/2010/spreadsheetDrawing" Requires="xdr14">
        <xdr:contentPart xmlns:r="http://schemas.openxmlformats.org/officeDocument/2006/relationships" r:id="rId1">
          <xdr14:nvContentPartPr>
            <xdr14:cNvPr id="3" name="Ink 2">
              <a:extLst>
                <a:ext uri="{FF2B5EF4-FFF2-40B4-BE49-F238E27FC236}">
                  <a16:creationId xmlns:a16="http://schemas.microsoft.com/office/drawing/2014/main" id="{8AC9C1DE-FEA9-4AC3-A299-9E3F8AF4EFB0}"/>
                </a:ext>
              </a:extLst>
            </xdr14:cNvPr>
            <xdr14:cNvContentPartPr/>
          </xdr14:nvContentPartPr>
          <xdr14:nvPr macro=""/>
          <xdr14:xfrm>
            <a:off x="4139280" y="7084664"/>
            <a:ext cx="360" cy="360"/>
          </xdr14:xfrm>
        </xdr:contentPart>
      </mc:Choice>
      <mc:Fallback>
        <xdr:pic>
          <xdr:nvPicPr>
            <xdr:cNvPr id="3" name="Ink 2">
              <a:extLst>
                <a:ext uri="{FF2B5EF4-FFF2-40B4-BE49-F238E27FC236}">
                  <a16:creationId xmlns:a16="http://schemas.microsoft.com/office/drawing/2014/main" id="{8AC9C1DE-FEA9-4AC3-A299-9E3F8AF4EFB0}"/>
                </a:ext>
              </a:extLst>
            </xdr:cNvPr>
            <xdr:cNvPicPr/>
          </xdr:nvPicPr>
          <xdr:blipFill>
            <a:blip xmlns:r="http://schemas.openxmlformats.org/officeDocument/2006/relationships" r:embed="rId2"/>
            <a:stretch>
              <a:fillRect/>
            </a:stretch>
          </xdr:blipFill>
          <xdr:spPr>
            <a:xfrm>
              <a:off x="4130640" y="7076024"/>
              <a:ext cx="18000" cy="18000"/>
            </a:xfrm>
            <a:prstGeom prst="rect">
              <a:avLst/>
            </a:prstGeom>
          </xdr:spPr>
        </xdr:pic>
      </mc:Fallback>
    </mc:AlternateContent>
    <xdr:clientData/>
  </xdr:twoCellAnchor>
  <xdr:twoCellAnchor editAs="oneCell">
    <xdr:from>
      <xdr:col>7</xdr:col>
      <xdr:colOff>1120925</xdr:colOff>
      <xdr:row>25</xdr:row>
      <xdr:rowOff>6939</xdr:rowOff>
    </xdr:from>
    <xdr:to>
      <xdr:col>7</xdr:col>
      <xdr:colOff>1121285</xdr:colOff>
      <xdr:row>25</xdr:row>
      <xdr:rowOff>7299</xdr:rowOff>
    </xdr:to>
    <mc:AlternateContent xmlns:mc="http://schemas.openxmlformats.org/markup-compatibility/2006">
      <mc:Choice xmlns:xdr14="http://schemas.microsoft.com/office/excel/2010/spreadsheetDrawing" Requires="xdr14">
        <xdr:contentPart xmlns:r="http://schemas.openxmlformats.org/officeDocument/2006/relationships" r:id="rId3">
          <xdr14:nvContentPartPr>
            <xdr14:cNvPr id="4" name="Ink 3">
              <a:extLst>
                <a:ext uri="{FF2B5EF4-FFF2-40B4-BE49-F238E27FC236}">
                  <a16:creationId xmlns:a16="http://schemas.microsoft.com/office/drawing/2014/main" id="{69DD813B-9E44-46C6-A8F3-E421FEB07F63}"/>
                </a:ext>
              </a:extLst>
            </xdr14:cNvPr>
            <xdr14:cNvContentPartPr/>
          </xdr14:nvContentPartPr>
          <xdr14:nvPr macro=""/>
          <xdr14:xfrm>
            <a:off x="6323040" y="5853824"/>
            <a:ext cx="360" cy="360"/>
          </xdr14:xfrm>
        </xdr:contentPart>
      </mc:Choice>
      <mc:Fallback>
        <xdr:pic>
          <xdr:nvPicPr>
            <xdr:cNvPr id="4" name="Ink 3">
              <a:extLst>
                <a:ext uri="{FF2B5EF4-FFF2-40B4-BE49-F238E27FC236}">
                  <a16:creationId xmlns:a16="http://schemas.microsoft.com/office/drawing/2014/main" id="{69DD813B-9E44-46C6-A8F3-E421FEB07F63}"/>
                </a:ext>
              </a:extLst>
            </xdr:cNvPr>
            <xdr:cNvPicPr/>
          </xdr:nvPicPr>
          <xdr:blipFill>
            <a:blip xmlns:r="http://schemas.openxmlformats.org/officeDocument/2006/relationships" r:embed="rId2"/>
            <a:stretch>
              <a:fillRect/>
            </a:stretch>
          </xdr:blipFill>
          <xdr:spPr>
            <a:xfrm>
              <a:off x="6314040" y="5845184"/>
              <a:ext cx="18000" cy="18000"/>
            </a:xfrm>
            <a:prstGeom prst="rect">
              <a:avLst/>
            </a:prstGeom>
          </xdr:spPr>
        </xdr:pic>
      </mc:Fallback>
    </mc:AlternateContent>
    <xdr:clientData/>
  </xdr:twoCellAnchor>
  <xdr:twoCellAnchor editAs="oneCell">
    <xdr:from>
      <xdr:col>6</xdr:col>
      <xdr:colOff>21868</xdr:colOff>
      <xdr:row>30</xdr:row>
      <xdr:rowOff>175756</xdr:rowOff>
    </xdr:from>
    <xdr:to>
      <xdr:col>6</xdr:col>
      <xdr:colOff>22228</xdr:colOff>
      <xdr:row>30</xdr:row>
      <xdr:rowOff>176116</xdr:rowOff>
    </xdr:to>
    <mc:AlternateContent xmlns:mc="http://schemas.openxmlformats.org/markup-compatibility/2006">
      <mc:Choice xmlns:xdr14="http://schemas.microsoft.com/office/excel/2010/spreadsheetDrawing" Requires="xdr14">
        <xdr:contentPart xmlns:r="http://schemas.openxmlformats.org/officeDocument/2006/relationships" r:id="rId4">
          <xdr14:nvContentPartPr>
            <xdr14:cNvPr id="5" name="Ink 4">
              <a:extLst>
                <a:ext uri="{FF2B5EF4-FFF2-40B4-BE49-F238E27FC236}">
                  <a16:creationId xmlns:a16="http://schemas.microsoft.com/office/drawing/2014/main" id="{B35D3FAC-8C55-413A-8C3E-0E6B80592D25}"/>
                </a:ext>
              </a:extLst>
            </xdr14:cNvPr>
            <xdr14:cNvContentPartPr/>
          </xdr14:nvContentPartPr>
          <xdr14:nvPr macro=""/>
          <xdr14:xfrm>
            <a:off x="4183560" y="7063064"/>
            <a:ext cx="360" cy="360"/>
          </xdr14:xfrm>
        </xdr:contentPart>
      </mc:Choice>
      <mc:Fallback>
        <xdr:pic>
          <xdr:nvPicPr>
            <xdr:cNvPr id="5" name="Ink 4">
              <a:extLst>
                <a:ext uri="{FF2B5EF4-FFF2-40B4-BE49-F238E27FC236}">
                  <a16:creationId xmlns:a16="http://schemas.microsoft.com/office/drawing/2014/main" id="{B35D3FAC-8C55-413A-8C3E-0E6B80592D25}"/>
                </a:ext>
              </a:extLst>
            </xdr:cNvPr>
            <xdr:cNvPicPr/>
          </xdr:nvPicPr>
          <xdr:blipFill>
            <a:blip xmlns:r="http://schemas.openxmlformats.org/officeDocument/2006/relationships" r:embed="rId5"/>
            <a:stretch>
              <a:fillRect/>
            </a:stretch>
          </xdr:blipFill>
          <xdr:spPr>
            <a:xfrm>
              <a:off x="4174560" y="7054064"/>
              <a:ext cx="18000" cy="18000"/>
            </a:xfrm>
            <a:prstGeom prst="rect">
              <a:avLst/>
            </a:prstGeom>
          </xdr:spPr>
        </xdr:pic>
      </mc:Fallback>
    </mc:AlternateContent>
    <xdr:clientData/>
  </xdr:twoCellAnchor>
  <xdr:twoCellAnchor editAs="oneCell">
    <xdr:from>
      <xdr:col>7</xdr:col>
      <xdr:colOff>1135325</xdr:colOff>
      <xdr:row>24</xdr:row>
      <xdr:rowOff>197566</xdr:rowOff>
    </xdr:from>
    <xdr:to>
      <xdr:col>7</xdr:col>
      <xdr:colOff>1135685</xdr:colOff>
      <xdr:row>25</xdr:row>
      <xdr:rowOff>99</xdr:rowOff>
    </xdr:to>
    <mc:AlternateContent xmlns:mc="http://schemas.openxmlformats.org/markup-compatibility/2006">
      <mc:Choice xmlns:xdr14="http://schemas.microsoft.com/office/excel/2010/spreadsheetDrawing" Requires="xdr14">
        <xdr:contentPart xmlns:r="http://schemas.openxmlformats.org/officeDocument/2006/relationships" r:id="rId6">
          <xdr14:nvContentPartPr>
            <xdr14:cNvPr id="6" name="Ink 5">
              <a:extLst>
                <a:ext uri="{FF2B5EF4-FFF2-40B4-BE49-F238E27FC236}">
                  <a16:creationId xmlns:a16="http://schemas.microsoft.com/office/drawing/2014/main" id="{E2007255-CFBC-4046-ADD0-37FB0BF31111}"/>
                </a:ext>
              </a:extLst>
            </xdr14:cNvPr>
            <xdr14:cNvContentPartPr/>
          </xdr14:nvContentPartPr>
          <xdr14:nvPr macro=""/>
          <xdr14:xfrm>
            <a:off x="6337440" y="5846624"/>
            <a:ext cx="360" cy="360"/>
          </xdr14:xfrm>
        </xdr:contentPart>
      </mc:Choice>
      <mc:Fallback>
        <xdr:pic>
          <xdr:nvPicPr>
            <xdr:cNvPr id="6" name="Ink 5">
              <a:extLst>
                <a:ext uri="{FF2B5EF4-FFF2-40B4-BE49-F238E27FC236}">
                  <a16:creationId xmlns:a16="http://schemas.microsoft.com/office/drawing/2014/main" id="{E2007255-CFBC-4046-ADD0-37FB0BF31111}"/>
                </a:ext>
              </a:extLst>
            </xdr:cNvPr>
            <xdr:cNvPicPr/>
          </xdr:nvPicPr>
          <xdr:blipFill>
            <a:blip xmlns:r="http://schemas.openxmlformats.org/officeDocument/2006/relationships" r:embed="rId5"/>
            <a:stretch>
              <a:fillRect/>
            </a:stretch>
          </xdr:blipFill>
          <xdr:spPr>
            <a:xfrm>
              <a:off x="6328440" y="5837984"/>
              <a:ext cx="18000" cy="18000"/>
            </a:xfrm>
            <a:prstGeom prst="rect">
              <a:avLst/>
            </a:prstGeom>
          </xdr:spPr>
        </xdr:pic>
      </mc:Fallback>
    </mc:AlternateContent>
    <xdr:clientData/>
  </xdr:twoCellAnchor>
  <xdr:twoCellAnchor>
    <xdr:from>
      <xdr:col>6</xdr:col>
      <xdr:colOff>0</xdr:colOff>
      <xdr:row>25</xdr:row>
      <xdr:rowOff>0</xdr:rowOff>
    </xdr:from>
    <xdr:to>
      <xdr:col>8</xdr:col>
      <xdr:colOff>0</xdr:colOff>
      <xdr:row>31</xdr:row>
      <xdr:rowOff>0</xdr:rowOff>
    </xdr:to>
    <xdr:cxnSp macro="">
      <xdr:nvCxnSpPr>
        <xdr:cNvPr id="9" name="Straight Connector 8">
          <a:extLst>
            <a:ext uri="{FF2B5EF4-FFF2-40B4-BE49-F238E27FC236}">
              <a16:creationId xmlns:a16="http://schemas.microsoft.com/office/drawing/2014/main" id="{1CD1E813-6DB8-4DA1-92C5-E98389D422CE}"/>
            </a:ext>
          </a:extLst>
        </xdr:cNvPr>
        <xdr:cNvCxnSpPr/>
      </xdr:nvCxnSpPr>
      <xdr:spPr>
        <a:xfrm flipV="1">
          <a:off x="4161692" y="5846885"/>
          <a:ext cx="2183423" cy="1238250"/>
        </a:xfrm>
        <a:prstGeom prst="line">
          <a:avLst/>
        </a:prstGeom>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5953</xdr:colOff>
      <xdr:row>48</xdr:row>
      <xdr:rowOff>5953</xdr:rowOff>
    </xdr:from>
    <xdr:to>
      <xdr:col>8</xdr:col>
      <xdr:colOff>9525</xdr:colOff>
      <xdr:row>78</xdr:row>
      <xdr:rowOff>28575</xdr:rowOff>
    </xdr:to>
    <xdr:cxnSp macro="">
      <xdr:nvCxnSpPr>
        <xdr:cNvPr id="11" name="Straight Connector 10">
          <a:extLst>
            <a:ext uri="{FF2B5EF4-FFF2-40B4-BE49-F238E27FC236}">
              <a16:creationId xmlns:a16="http://schemas.microsoft.com/office/drawing/2014/main" id="{0EC9DDD4-FE70-4FA2-B8A4-46AC0E26ABED}"/>
            </a:ext>
          </a:extLst>
        </xdr:cNvPr>
        <xdr:cNvCxnSpPr/>
      </xdr:nvCxnSpPr>
      <xdr:spPr>
        <a:xfrm>
          <a:off x="4339828" y="10912078"/>
          <a:ext cx="2184797" cy="6271022"/>
        </a:xfrm>
        <a:prstGeom prst="line">
          <a:avLst/>
        </a:prstGeom>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133350</xdr:colOff>
      <xdr:row>31</xdr:row>
      <xdr:rowOff>142875</xdr:rowOff>
    </xdr:from>
    <xdr:to>
      <xdr:col>7</xdr:col>
      <xdr:colOff>981074</xdr:colOff>
      <xdr:row>46</xdr:row>
      <xdr:rowOff>161926</xdr:rowOff>
    </xdr:to>
    <xdr:sp macro="" textlink="">
      <xdr:nvSpPr>
        <xdr:cNvPr id="17" name="TextBox 16">
          <a:extLst>
            <a:ext uri="{FF2B5EF4-FFF2-40B4-BE49-F238E27FC236}">
              <a16:creationId xmlns:a16="http://schemas.microsoft.com/office/drawing/2014/main" id="{9BE6DA64-BB49-4178-8FA7-7FE3FE33944A}"/>
            </a:ext>
          </a:extLst>
        </xdr:cNvPr>
        <xdr:cNvSpPr txBox="1"/>
      </xdr:nvSpPr>
      <xdr:spPr>
        <a:xfrm>
          <a:off x="4295775" y="7296150"/>
          <a:ext cx="1885949" cy="3133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table on the right considers wattage, frequency and gain in dBi</a:t>
          </a:r>
          <a:r>
            <a:rPr lang="en-US" sz="1100" baseline="0"/>
            <a:t> for calculation of the Minimum safe distance to both controled and uncontroled environments. Exposure is assumed to be 6 minutes in a controlled enviroment and 30 minutes in an uncontroled environment.  Gain is typical for the frequency under consideration.</a:t>
          </a:r>
          <a:endParaRPr lang="en-US" sz="1100"/>
        </a:p>
      </xdr:txBody>
    </xdr:sp>
    <xdr:clientData/>
  </xdr:twoCellAnchor>
  <xdr:twoCellAnchor>
    <xdr:from>
      <xdr:col>13</xdr:col>
      <xdr:colOff>666749</xdr:colOff>
      <xdr:row>15</xdr:row>
      <xdr:rowOff>66676</xdr:rowOff>
    </xdr:from>
    <xdr:to>
      <xdr:col>21</xdr:col>
      <xdr:colOff>104775</xdr:colOff>
      <xdr:row>23</xdr:row>
      <xdr:rowOff>161925</xdr:rowOff>
    </xdr:to>
    <xdr:sp macro="" textlink="">
      <xdr:nvSpPr>
        <xdr:cNvPr id="19" name="TextBox 18">
          <a:extLst>
            <a:ext uri="{FF2B5EF4-FFF2-40B4-BE49-F238E27FC236}">
              <a16:creationId xmlns:a16="http://schemas.microsoft.com/office/drawing/2014/main" id="{94ADA598-1EAF-4F78-AFD4-8386E6DE61F5}"/>
            </a:ext>
          </a:extLst>
        </xdr:cNvPr>
        <xdr:cNvSpPr txBox="1"/>
      </xdr:nvSpPr>
      <xdr:spPr>
        <a:xfrm>
          <a:off x="10820399" y="3324226"/>
          <a:ext cx="4924426" cy="1781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US" sz="900" b="1" i="0">
              <a:solidFill>
                <a:schemeClr val="dk1"/>
              </a:solidFill>
              <a:effectLst/>
              <a:latin typeface="+mn-lt"/>
              <a:ea typeface="+mn-ea"/>
              <a:cs typeface="+mn-cs"/>
            </a:rPr>
            <a:t>Relation between dBd and dBi</a:t>
          </a:r>
        </a:p>
        <a:p>
          <a:pPr fontAlgn="base"/>
          <a:r>
            <a:rPr lang="en-US" sz="900" b="0" i="0">
              <a:solidFill>
                <a:schemeClr val="dk1"/>
              </a:solidFill>
              <a:effectLst/>
              <a:latin typeface="+mn-lt"/>
              <a:ea typeface="+mn-ea"/>
              <a:cs typeface="+mn-cs"/>
            </a:rPr>
            <a:t>The dBd value is compared with a dipole antenna, which itself has 2.14 dB gain over isotropic radiator. With this logic, antenna having gain of 7dBd will have gain of 9.14 in units of dBi.</a:t>
          </a:r>
          <a:br>
            <a:rPr lang="en-US" sz="900" b="0" i="0">
              <a:solidFill>
                <a:schemeClr val="dk1"/>
              </a:solidFill>
              <a:effectLst/>
              <a:latin typeface="+mn-lt"/>
              <a:ea typeface="+mn-ea"/>
              <a:cs typeface="+mn-cs"/>
            </a:rPr>
          </a:br>
          <a:br>
            <a:rPr lang="en-US" sz="900" b="0" i="0">
              <a:solidFill>
                <a:schemeClr val="dk1"/>
              </a:solidFill>
              <a:effectLst/>
              <a:latin typeface="+mn-lt"/>
              <a:ea typeface="+mn-ea"/>
              <a:cs typeface="+mn-cs"/>
            </a:rPr>
          </a:br>
          <a:r>
            <a:rPr lang="en-US" sz="900" b="0" i="0">
              <a:solidFill>
                <a:schemeClr val="dk1"/>
              </a:solidFill>
              <a:effectLst/>
              <a:latin typeface="+mn-lt"/>
              <a:ea typeface="+mn-ea"/>
              <a:cs typeface="+mn-cs"/>
            </a:rPr>
            <a:t>In other words both 7dBd and 9.14dBi with respect to antenna gain are equivalent.</a:t>
          </a:r>
        </a:p>
        <a:p>
          <a:pPr fontAlgn="base"/>
          <a:r>
            <a:rPr lang="en-US" sz="900" b="0" i="0">
              <a:solidFill>
                <a:schemeClr val="dk1"/>
              </a:solidFill>
              <a:effectLst/>
              <a:latin typeface="+mn-lt"/>
              <a:ea typeface="+mn-ea"/>
              <a:cs typeface="+mn-cs"/>
            </a:rPr>
            <a:t>Following formula mentions relation between dBd and dBi.</a:t>
          </a:r>
          <a:br>
            <a:rPr lang="en-US" sz="900" b="0" i="0">
              <a:solidFill>
                <a:schemeClr val="dk1"/>
              </a:solidFill>
              <a:effectLst/>
              <a:latin typeface="+mn-lt"/>
              <a:ea typeface="+mn-ea"/>
              <a:cs typeface="+mn-cs"/>
            </a:rPr>
          </a:br>
          <a:br>
            <a:rPr lang="en-US" sz="900" b="0" i="0">
              <a:solidFill>
                <a:schemeClr val="dk1"/>
              </a:solidFill>
              <a:effectLst/>
              <a:latin typeface="+mn-lt"/>
              <a:ea typeface="+mn-ea"/>
              <a:cs typeface="+mn-cs"/>
            </a:rPr>
          </a:br>
          <a:r>
            <a:rPr lang="en-US" sz="900" b="0" i="0">
              <a:solidFill>
                <a:schemeClr val="dk1"/>
              </a:solidFill>
              <a:effectLst/>
              <a:latin typeface="+mn-lt"/>
              <a:ea typeface="+mn-ea"/>
              <a:cs typeface="+mn-cs"/>
            </a:rPr>
            <a:t>0 dBd = 2.14 dBi</a:t>
          </a:r>
          <a:br>
            <a:rPr lang="en-US" sz="900" b="0" i="0">
              <a:solidFill>
                <a:schemeClr val="dk1"/>
              </a:solidFill>
              <a:effectLst/>
              <a:latin typeface="+mn-lt"/>
              <a:ea typeface="+mn-ea"/>
              <a:cs typeface="+mn-cs"/>
            </a:rPr>
          </a:br>
          <a:br>
            <a:rPr lang="en-US" sz="900" b="0" i="0">
              <a:solidFill>
                <a:schemeClr val="dk1"/>
              </a:solidFill>
              <a:effectLst/>
              <a:latin typeface="+mn-lt"/>
              <a:ea typeface="+mn-ea"/>
              <a:cs typeface="+mn-cs"/>
            </a:rPr>
          </a:br>
          <a:r>
            <a:rPr lang="en-US" sz="900" b="0" i="0">
              <a:solidFill>
                <a:schemeClr val="dk1"/>
              </a:solidFill>
              <a:effectLst/>
              <a:latin typeface="+mn-lt"/>
              <a:ea typeface="+mn-ea"/>
              <a:cs typeface="+mn-cs"/>
            </a:rPr>
            <a:t>Hence to convert dBd to dBi, just Add 2.14</a:t>
          </a:r>
          <a:br>
            <a:rPr lang="en-US" sz="900" b="0" i="0">
              <a:solidFill>
                <a:schemeClr val="dk1"/>
              </a:solidFill>
              <a:effectLst/>
              <a:latin typeface="+mn-lt"/>
              <a:ea typeface="+mn-ea"/>
              <a:cs typeface="+mn-cs"/>
            </a:rPr>
          </a:br>
          <a:br>
            <a:rPr lang="en-US" sz="900" b="0" i="0">
              <a:solidFill>
                <a:schemeClr val="dk1"/>
              </a:solidFill>
              <a:effectLst/>
              <a:latin typeface="+mn-lt"/>
              <a:ea typeface="+mn-ea"/>
              <a:cs typeface="+mn-cs"/>
            </a:rPr>
          </a:br>
          <a:r>
            <a:rPr lang="en-US" sz="900" b="0" i="0">
              <a:solidFill>
                <a:schemeClr val="dk1"/>
              </a:solidFill>
              <a:effectLst/>
              <a:latin typeface="+mn-lt"/>
              <a:ea typeface="+mn-ea"/>
              <a:cs typeface="+mn-cs"/>
            </a:rPr>
            <a:t>To convert from dBi to dBd, just substract 2.14</a:t>
          </a:r>
        </a:p>
        <a:p>
          <a:endParaRPr lang="en-US" sz="1100"/>
        </a:p>
      </xdr:txBody>
    </xdr:sp>
    <xdr:clientData/>
  </xdr:twoCellAnchor>
  <xdr:twoCellAnchor editAs="oneCell">
    <xdr:from>
      <xdr:col>21</xdr:col>
      <xdr:colOff>95250</xdr:colOff>
      <xdr:row>3</xdr:row>
      <xdr:rowOff>192360</xdr:rowOff>
    </xdr:from>
    <xdr:to>
      <xdr:col>34</xdr:col>
      <xdr:colOff>66675</xdr:colOff>
      <xdr:row>14</xdr:row>
      <xdr:rowOff>182241</xdr:rowOff>
    </xdr:to>
    <xdr:pic>
      <xdr:nvPicPr>
        <xdr:cNvPr id="21" name="Picture 20" descr="coax-loss2">
          <a:extLst>
            <a:ext uri="{FF2B5EF4-FFF2-40B4-BE49-F238E27FC236}">
              <a16:creationId xmlns:a16="http://schemas.microsoft.com/office/drawing/2014/main" id="{624951FA-5480-4E92-B915-E4ADE7FBCF6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735300" y="916260"/>
          <a:ext cx="8124825" cy="23235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05T13:19:29.072"/>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05T13:19:31.792"/>
    </inkml:context>
    <inkml:brush xml:id="br0">
      <inkml:brushProperty name="width" value="0.05" units="cm"/>
      <inkml:brushProperty name="height" value="0.05" units="cm"/>
      <inkml:brushProperty name="color" value="#E71224"/>
      <inkml:brushProperty name="ignorePressure" value="1"/>
    </inkml:brush>
  </inkml:definitions>
  <inkml:trace contextRef="#ctx0" brushRef="#br0">0 1</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05T13:19:47.396"/>
    </inkml:context>
    <inkml:brush xml:id="br0">
      <inkml:brushProperty name="width" value="0.05" units="cm"/>
      <inkml:brushProperty name="height" value="0.05" units="cm"/>
      <inkml:brushProperty name="color" value="#849398"/>
      <inkml:brushProperty name="ignorePressure" value="1"/>
    </inkml:brush>
  </inkml:definitions>
  <inkml:trace contextRef="#ctx0" brushRef="#br0">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1-07-05T13:19:52.282"/>
    </inkml:context>
    <inkml:brush xml:id="br0">
      <inkml:brushProperty name="width" value="0.05" units="cm"/>
      <inkml:brushProperty name="height" value="0.05" units="cm"/>
      <inkml:brushProperty name="color" value="#849398"/>
      <inkml:brushProperty name="ignorePressure" value="1"/>
    </inkml:brush>
  </inkml:definitions>
  <inkml:trace contextRef="#ctx0" brushRef="#br0">0 1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rrl.org/files/file/Technology/RFsafetyCommittee/RF+Exposure+and+Yo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F9405-BAD4-4D5D-9A79-D80D657FBAE3}">
  <dimension ref="A1:AN101"/>
  <sheetViews>
    <sheetView tabSelected="1" zoomScaleNormal="100" workbookViewId="0">
      <selection activeCell="D27" sqref="D27"/>
    </sheetView>
  </sheetViews>
  <sheetFormatPr defaultRowHeight="15" x14ac:dyDescent="0.25"/>
  <cols>
    <col min="1" max="1" width="2.7109375" customWidth="1"/>
    <col min="2" max="2" width="1" customWidth="1"/>
    <col min="3" max="3" width="30" bestFit="1" customWidth="1"/>
    <col min="4" max="4" width="13.140625" customWidth="1"/>
    <col min="5" max="5" width="16.85546875" customWidth="1"/>
    <col min="6" max="6" width="1.28515625" customWidth="1"/>
    <col min="7" max="7" width="15.5703125" customWidth="1"/>
    <col min="8" max="8" width="17.140625" customWidth="1"/>
    <col min="9" max="11" width="10.28515625" customWidth="1"/>
    <col min="12" max="12" width="13.42578125" customWidth="1"/>
    <col min="13" max="24" width="10.28515625" customWidth="1"/>
  </cols>
  <sheetData>
    <row r="1" spans="1:40" ht="15" customHeight="1" x14ac:dyDescent="0.25">
      <c r="A1" s="61"/>
      <c r="B1" s="220" t="s">
        <v>106</v>
      </c>
      <c r="C1" s="176"/>
      <c r="D1" s="176"/>
      <c r="E1" s="176"/>
      <c r="F1" s="176"/>
      <c r="G1" s="176"/>
      <c r="H1" s="176"/>
      <c r="I1" s="176"/>
      <c r="J1" s="176"/>
      <c r="K1" s="177"/>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row>
    <row r="2" spans="1:40" ht="26.25" x14ac:dyDescent="0.4">
      <c r="A2" s="61"/>
      <c r="B2" s="178"/>
      <c r="C2" s="179"/>
      <c r="D2" s="179"/>
      <c r="E2" s="179"/>
      <c r="F2" s="179"/>
      <c r="G2" s="179"/>
      <c r="H2" s="179"/>
      <c r="I2" s="179"/>
      <c r="J2" s="179"/>
      <c r="K2" s="180"/>
      <c r="L2" s="61"/>
      <c r="M2" s="68" t="s">
        <v>65</v>
      </c>
      <c r="N2" s="61"/>
      <c r="O2" s="61"/>
      <c r="P2" s="61"/>
      <c r="Q2" s="61"/>
      <c r="R2" s="61"/>
      <c r="S2" s="61"/>
      <c r="T2" s="61"/>
      <c r="U2" s="61"/>
      <c r="V2" s="61"/>
      <c r="W2" s="218" t="s">
        <v>105</v>
      </c>
      <c r="X2" s="218"/>
      <c r="Y2" s="218"/>
      <c r="Z2" s="218"/>
      <c r="AA2" s="218"/>
      <c r="AB2" s="218"/>
      <c r="AC2" s="218"/>
      <c r="AD2" s="218"/>
      <c r="AE2" s="218"/>
      <c r="AF2" s="218"/>
      <c r="AG2" s="218"/>
      <c r="AH2" s="219"/>
      <c r="AI2" s="219"/>
      <c r="AJ2" s="219"/>
      <c r="AK2" s="219"/>
      <c r="AL2" s="61"/>
      <c r="AM2" s="61"/>
      <c r="AN2" s="61"/>
    </row>
    <row r="3" spans="1:40" ht="15.75" thickBot="1" x14ac:dyDescent="0.3">
      <c r="A3" s="61"/>
      <c r="B3" s="173"/>
      <c r="C3" s="174"/>
      <c r="D3" s="174"/>
      <c r="E3" s="174"/>
      <c r="F3" s="174"/>
      <c r="G3" s="174"/>
      <c r="H3" s="174"/>
      <c r="I3" s="174"/>
      <c r="J3" s="174"/>
      <c r="K3" s="175"/>
      <c r="L3" s="61"/>
      <c r="M3" s="61"/>
      <c r="N3" s="68"/>
      <c r="O3" s="61"/>
      <c r="P3" s="61"/>
      <c r="Q3" s="61"/>
      <c r="R3" s="61"/>
      <c r="S3" s="61"/>
      <c r="T3" s="61"/>
      <c r="U3" s="61"/>
      <c r="V3" s="61"/>
      <c r="W3" s="61"/>
      <c r="X3" s="61"/>
      <c r="Y3" s="61"/>
      <c r="Z3" s="61"/>
      <c r="AA3" s="61"/>
      <c r="AB3" s="61"/>
      <c r="AC3" s="61"/>
      <c r="AD3" s="61"/>
      <c r="AE3" s="61"/>
      <c r="AF3" s="61"/>
      <c r="AG3" s="61"/>
      <c r="AH3" s="61"/>
      <c r="AI3" s="61"/>
      <c r="AJ3" s="61"/>
      <c r="AK3" s="61"/>
      <c r="AL3" s="61"/>
      <c r="AM3" s="61"/>
      <c r="AN3" s="61"/>
    </row>
    <row r="4" spans="1:40" ht="19.5" customHeight="1" thickBot="1" x14ac:dyDescent="0.35">
      <c r="A4" s="61"/>
      <c r="B4" s="9"/>
      <c r="C4" s="8" t="s">
        <v>0</v>
      </c>
      <c r="D4" s="8"/>
      <c r="E4" s="8"/>
      <c r="F4" s="17"/>
      <c r="G4" s="161" t="s">
        <v>74</v>
      </c>
      <c r="H4" s="161"/>
      <c r="I4" s="161"/>
      <c r="J4" s="161"/>
      <c r="K4" s="162"/>
      <c r="L4" s="151" t="s">
        <v>24</v>
      </c>
      <c r="M4" s="152"/>
      <c r="N4" s="149"/>
      <c r="O4" s="61"/>
      <c r="P4" s="61"/>
      <c r="Q4" s="61"/>
      <c r="R4" s="61"/>
      <c r="S4" s="61"/>
      <c r="T4" s="61"/>
      <c r="U4" s="61"/>
      <c r="V4" s="61"/>
      <c r="W4" s="61"/>
      <c r="X4" s="61"/>
      <c r="Y4" s="61"/>
      <c r="Z4" s="61"/>
      <c r="AA4" s="61"/>
      <c r="AB4" s="61"/>
      <c r="AC4" s="61"/>
      <c r="AD4" s="61"/>
      <c r="AE4" s="61"/>
      <c r="AF4" s="61"/>
      <c r="AG4" s="61"/>
      <c r="AH4" s="61"/>
      <c r="AI4" s="61"/>
      <c r="AJ4" s="61"/>
      <c r="AK4" s="61"/>
      <c r="AL4" s="61"/>
      <c r="AM4" s="61"/>
      <c r="AN4" s="61"/>
    </row>
    <row r="5" spans="1:40" ht="17.25" thickTop="1" thickBot="1" x14ac:dyDescent="0.3">
      <c r="A5" s="61"/>
      <c r="B5" s="9"/>
      <c r="C5" s="181" t="s">
        <v>1</v>
      </c>
      <c r="D5" s="190">
        <v>0</v>
      </c>
      <c r="E5" s="182" t="s">
        <v>2</v>
      </c>
      <c r="F5" s="7"/>
      <c r="G5" s="163"/>
      <c r="H5" s="163"/>
      <c r="I5" s="163"/>
      <c r="J5" s="163"/>
      <c r="K5" s="163"/>
      <c r="L5" s="156" t="s">
        <v>25</v>
      </c>
      <c r="M5" s="153" t="s">
        <v>26</v>
      </c>
      <c r="N5" s="157"/>
      <c r="O5" s="207" t="s">
        <v>93</v>
      </c>
      <c r="P5" s="208"/>
      <c r="Q5" s="208"/>
      <c r="R5" s="208"/>
      <c r="S5" s="208"/>
      <c r="T5" s="209"/>
      <c r="U5" s="61"/>
      <c r="V5" s="61"/>
      <c r="W5" s="61"/>
      <c r="X5" s="61"/>
      <c r="Y5" s="61"/>
      <c r="Z5" s="61"/>
      <c r="AA5" s="61"/>
      <c r="AB5" s="61"/>
      <c r="AC5" s="61"/>
      <c r="AD5" s="61"/>
      <c r="AE5" s="61"/>
      <c r="AF5" s="61"/>
      <c r="AG5" s="61"/>
      <c r="AH5" s="61"/>
      <c r="AI5" s="61"/>
      <c r="AJ5" s="61"/>
      <c r="AK5" s="61"/>
      <c r="AL5" s="61"/>
      <c r="AM5" s="61"/>
      <c r="AN5" s="61"/>
    </row>
    <row r="6" spans="1:40" ht="16.5" thickBot="1" x14ac:dyDescent="0.3">
      <c r="A6" s="61"/>
      <c r="B6" s="11"/>
      <c r="C6" s="183" t="s">
        <v>3</v>
      </c>
      <c r="D6" s="191">
        <v>0</v>
      </c>
      <c r="E6" s="182" t="s">
        <v>4</v>
      </c>
      <c r="F6" s="7"/>
      <c r="G6" s="163"/>
      <c r="H6" s="163"/>
      <c r="I6" s="163"/>
      <c r="J6" s="163"/>
      <c r="K6" s="163"/>
      <c r="L6" s="171" t="s">
        <v>89</v>
      </c>
      <c r="M6" s="154">
        <v>1</v>
      </c>
      <c r="N6" s="61"/>
      <c r="O6" s="210" t="s">
        <v>94</v>
      </c>
      <c r="P6" s="193"/>
      <c r="Q6" s="193"/>
      <c r="R6" s="194"/>
      <c r="S6" s="195" t="s">
        <v>96</v>
      </c>
      <c r="T6" s="196"/>
      <c r="U6" s="61"/>
      <c r="V6" s="61"/>
      <c r="W6" s="61"/>
      <c r="X6" s="61"/>
      <c r="Y6" s="61"/>
      <c r="Z6" s="61"/>
      <c r="AA6" s="61"/>
      <c r="AB6" s="61"/>
      <c r="AC6" s="61"/>
      <c r="AD6" s="61"/>
      <c r="AE6" s="61"/>
      <c r="AF6" s="61"/>
      <c r="AG6" s="61"/>
      <c r="AH6" s="61"/>
      <c r="AI6" s="61"/>
      <c r="AJ6" s="61"/>
      <c r="AK6" s="61"/>
      <c r="AL6" s="61"/>
      <c r="AM6" s="61"/>
      <c r="AN6" s="61"/>
    </row>
    <row r="7" spans="1:40" ht="16.5" thickBot="1" x14ac:dyDescent="0.3">
      <c r="A7" s="61"/>
      <c r="B7" s="11"/>
      <c r="C7" s="183" t="s">
        <v>5</v>
      </c>
      <c r="D7" s="191">
        <v>0</v>
      </c>
      <c r="E7" s="182" t="s">
        <v>6</v>
      </c>
      <c r="F7" s="7"/>
      <c r="G7" s="163"/>
      <c r="H7" s="163"/>
      <c r="I7" s="163"/>
      <c r="J7" s="163"/>
      <c r="K7" s="163"/>
      <c r="L7" s="171" t="s">
        <v>88</v>
      </c>
      <c r="M7" s="154">
        <v>0.2</v>
      </c>
      <c r="N7" s="61"/>
      <c r="O7" s="197"/>
      <c r="P7" s="198"/>
      <c r="Q7" s="198"/>
      <c r="R7" s="199"/>
      <c r="S7" s="200" t="s">
        <v>16</v>
      </c>
      <c r="T7" s="201" t="s">
        <v>97</v>
      </c>
      <c r="U7" s="216"/>
      <c r="V7" s="216"/>
      <c r="W7" s="216"/>
      <c r="X7" s="61"/>
      <c r="Y7" s="61"/>
      <c r="Z7" s="61"/>
      <c r="AA7" s="61"/>
      <c r="AB7" s="61"/>
      <c r="AC7" s="61"/>
      <c r="AD7" s="61"/>
      <c r="AE7" s="61"/>
      <c r="AF7" s="61"/>
      <c r="AG7" s="61"/>
      <c r="AH7" s="61"/>
      <c r="AI7" s="61"/>
      <c r="AJ7" s="61"/>
      <c r="AK7" s="61"/>
      <c r="AL7" s="61"/>
      <c r="AM7" s="61"/>
      <c r="AN7" s="61"/>
    </row>
    <row r="8" spans="1:40" ht="16.5" customHeight="1" thickBot="1" x14ac:dyDescent="0.3">
      <c r="A8" s="61"/>
      <c r="B8" s="11"/>
      <c r="C8" s="183" t="s">
        <v>7</v>
      </c>
      <c r="D8" s="191" t="s">
        <v>8</v>
      </c>
      <c r="E8" s="182" t="s">
        <v>9</v>
      </c>
      <c r="F8" s="7"/>
      <c r="G8" s="163"/>
      <c r="H8" s="163"/>
      <c r="I8" s="163"/>
      <c r="J8" s="163"/>
      <c r="K8" s="163"/>
      <c r="L8" s="171" t="s">
        <v>87</v>
      </c>
      <c r="M8" s="154">
        <v>0.5</v>
      </c>
      <c r="N8" s="61"/>
      <c r="O8" s="211" t="s">
        <v>95</v>
      </c>
      <c r="P8" s="212"/>
      <c r="Q8" s="212"/>
      <c r="R8" s="213"/>
      <c r="S8" s="214">
        <v>1</v>
      </c>
      <c r="T8" s="215">
        <v>-1.1000000000000001</v>
      </c>
      <c r="U8" s="216"/>
      <c r="V8" s="216"/>
      <c r="W8" s="216"/>
      <c r="X8" s="217"/>
      <c r="Y8" s="61"/>
      <c r="Z8" s="61"/>
      <c r="AA8" s="61"/>
      <c r="AB8" s="61"/>
      <c r="AC8" s="61"/>
      <c r="AD8" s="61"/>
      <c r="AE8" s="61"/>
      <c r="AF8" s="61"/>
      <c r="AG8" s="61"/>
      <c r="AH8" s="61"/>
      <c r="AI8" s="61"/>
      <c r="AJ8" s="61"/>
      <c r="AK8" s="61"/>
      <c r="AL8" s="61"/>
      <c r="AM8" s="61"/>
      <c r="AN8" s="61"/>
    </row>
    <row r="9" spans="1:40" ht="16.5" thickBot="1" x14ac:dyDescent="0.3">
      <c r="A9" s="61"/>
      <c r="B9" s="11"/>
      <c r="C9" s="183" t="s">
        <v>10</v>
      </c>
      <c r="D9" s="191">
        <v>0</v>
      </c>
      <c r="E9" s="182"/>
      <c r="F9" s="7"/>
      <c r="G9" s="163"/>
      <c r="H9" s="163"/>
      <c r="I9" s="163"/>
      <c r="J9" s="163"/>
      <c r="K9" s="163"/>
      <c r="L9" s="171" t="s">
        <v>86</v>
      </c>
      <c r="M9" s="154">
        <v>1</v>
      </c>
      <c r="N9" s="61"/>
      <c r="O9" s="211" t="s">
        <v>98</v>
      </c>
      <c r="P9" s="212"/>
      <c r="Q9" s="212"/>
      <c r="R9" s="213"/>
      <c r="S9" s="214">
        <v>2.15</v>
      </c>
      <c r="T9" s="215">
        <v>0</v>
      </c>
      <c r="U9" s="61"/>
      <c r="V9" s="61"/>
      <c r="W9" s="61"/>
      <c r="X9" s="61"/>
      <c r="Y9" s="61"/>
      <c r="Z9" s="61"/>
      <c r="AA9" s="61"/>
      <c r="AB9" s="61"/>
      <c r="AC9" s="61"/>
      <c r="AD9" s="61"/>
      <c r="AE9" s="61"/>
      <c r="AF9" s="61"/>
      <c r="AG9" s="61"/>
      <c r="AH9" s="61"/>
      <c r="AI9" s="61"/>
      <c r="AJ9" s="61"/>
      <c r="AK9" s="61"/>
      <c r="AL9" s="61"/>
      <c r="AM9" s="61"/>
      <c r="AN9" s="61"/>
    </row>
    <row r="10" spans="1:40" ht="16.5" thickBot="1" x14ac:dyDescent="0.3">
      <c r="A10" s="61"/>
      <c r="B10" s="11"/>
      <c r="C10" s="183" t="s">
        <v>11</v>
      </c>
      <c r="D10" s="192">
        <v>0</v>
      </c>
      <c r="E10" s="182" t="s">
        <v>12</v>
      </c>
      <c r="F10" s="7"/>
      <c r="G10" s="163"/>
      <c r="H10" s="163"/>
      <c r="I10" s="163"/>
      <c r="J10" s="163"/>
      <c r="K10" s="163"/>
      <c r="L10" s="171" t="s">
        <v>27</v>
      </c>
      <c r="M10" s="154">
        <v>0.4</v>
      </c>
      <c r="N10" s="61"/>
      <c r="O10" s="211" t="s">
        <v>99</v>
      </c>
      <c r="P10" s="212"/>
      <c r="Q10" s="212"/>
      <c r="R10" s="213"/>
      <c r="S10" s="214">
        <v>6</v>
      </c>
      <c r="T10" s="215">
        <v>3.9</v>
      </c>
      <c r="U10" s="61"/>
      <c r="V10" s="61"/>
      <c r="W10" s="61"/>
      <c r="X10" s="61"/>
      <c r="Y10" s="61"/>
      <c r="Z10" s="61"/>
      <c r="AA10" s="61"/>
      <c r="AB10" s="61"/>
      <c r="AC10" s="61"/>
      <c r="AD10" s="61"/>
      <c r="AE10" s="61"/>
      <c r="AF10" s="61"/>
      <c r="AG10" s="61"/>
      <c r="AH10" s="61"/>
      <c r="AI10" s="61"/>
      <c r="AJ10" s="61"/>
      <c r="AK10" s="61"/>
      <c r="AL10" s="61"/>
      <c r="AM10" s="61"/>
      <c r="AN10" s="61"/>
    </row>
    <row r="11" spans="1:40" ht="15.75" thickBot="1" x14ac:dyDescent="0.3">
      <c r="A11" s="61"/>
      <c r="B11" s="11"/>
      <c r="C11" s="184"/>
      <c r="D11" s="185"/>
      <c r="E11" s="182"/>
      <c r="F11" s="7"/>
      <c r="G11" s="163"/>
      <c r="H11" s="163"/>
      <c r="I11" s="163"/>
      <c r="J11" s="163"/>
      <c r="K11" s="163"/>
      <c r="L11" s="171" t="s">
        <v>85</v>
      </c>
      <c r="M11" s="154">
        <v>1</v>
      </c>
      <c r="N11" s="61"/>
      <c r="O11" s="211" t="s">
        <v>100</v>
      </c>
      <c r="P11" s="212"/>
      <c r="Q11" s="212"/>
      <c r="R11" s="213"/>
      <c r="S11" s="214">
        <v>7.2</v>
      </c>
      <c r="T11" s="215">
        <v>5.0999999999999996</v>
      </c>
      <c r="U11" s="61"/>
      <c r="V11" s="61"/>
      <c r="W11" s="61"/>
      <c r="X11" s="61"/>
      <c r="Y11" s="61"/>
      <c r="Z11" s="61"/>
      <c r="AA11" s="61"/>
      <c r="AB11" s="61"/>
      <c r="AC11" s="61"/>
      <c r="AD11" s="61"/>
      <c r="AE11" s="61"/>
      <c r="AF11" s="61"/>
      <c r="AG11" s="61"/>
      <c r="AH11" s="61"/>
      <c r="AI11" s="61"/>
      <c r="AJ11" s="61"/>
      <c r="AK11" s="61"/>
      <c r="AL11" s="61"/>
      <c r="AM11" s="61"/>
      <c r="AN11" s="61"/>
    </row>
    <row r="12" spans="1:40" ht="16.5" thickBot="1" x14ac:dyDescent="0.3">
      <c r="A12" s="61"/>
      <c r="B12" s="11"/>
      <c r="C12" s="183" t="s">
        <v>15</v>
      </c>
      <c r="D12" s="192">
        <v>0</v>
      </c>
      <c r="E12" s="182" t="s">
        <v>16</v>
      </c>
      <c r="F12" s="7"/>
      <c r="G12" s="163"/>
      <c r="H12" s="163"/>
      <c r="I12" s="163"/>
      <c r="J12" s="163"/>
      <c r="K12" s="163"/>
      <c r="L12" s="171" t="s">
        <v>8</v>
      </c>
      <c r="M12" s="154">
        <v>0.2</v>
      </c>
      <c r="N12" s="61"/>
      <c r="O12" s="211" t="s">
        <v>101</v>
      </c>
      <c r="P12" s="212"/>
      <c r="Q12" s="212"/>
      <c r="R12" s="213"/>
      <c r="S12" s="214">
        <v>9.4</v>
      </c>
      <c r="T12" s="215">
        <v>7.3</v>
      </c>
      <c r="U12" s="61"/>
      <c r="V12" s="61"/>
      <c r="W12" s="61"/>
      <c r="X12" s="61"/>
      <c r="Y12" s="61"/>
      <c r="Z12" s="61"/>
      <c r="AA12" s="61"/>
      <c r="AB12" s="61"/>
      <c r="AC12" s="61"/>
      <c r="AD12" s="61"/>
      <c r="AE12" s="61"/>
      <c r="AF12" s="61"/>
      <c r="AG12" s="61"/>
      <c r="AH12" s="61"/>
      <c r="AI12" s="61"/>
      <c r="AJ12" s="61"/>
      <c r="AK12" s="61"/>
      <c r="AL12" s="61"/>
      <c r="AM12" s="61"/>
      <c r="AN12" s="61"/>
    </row>
    <row r="13" spans="1:40" ht="16.5" thickBot="1" x14ac:dyDescent="0.3">
      <c r="A13" s="61"/>
      <c r="B13" s="11"/>
      <c r="C13" s="183" t="s">
        <v>17</v>
      </c>
      <c r="D13" s="192">
        <v>1</v>
      </c>
      <c r="E13" s="182" t="s">
        <v>4</v>
      </c>
      <c r="F13" s="7"/>
      <c r="G13" s="163"/>
      <c r="H13" s="163"/>
      <c r="I13" s="163"/>
      <c r="J13" s="163"/>
      <c r="K13" s="163"/>
      <c r="L13" s="171" t="s">
        <v>82</v>
      </c>
      <c r="M13" s="154">
        <v>1</v>
      </c>
      <c r="N13" s="61"/>
      <c r="O13" s="211" t="s">
        <v>102</v>
      </c>
      <c r="P13" s="212"/>
      <c r="Q13" s="212"/>
      <c r="R13" s="213"/>
      <c r="S13" s="214">
        <v>13.2</v>
      </c>
      <c r="T13" s="215">
        <v>11.1</v>
      </c>
      <c r="U13" s="61"/>
      <c r="V13" s="61"/>
      <c r="W13" s="61"/>
      <c r="X13" s="61"/>
      <c r="Y13" s="61"/>
      <c r="Z13" s="61"/>
      <c r="AA13" s="61"/>
      <c r="AB13" s="61"/>
      <c r="AC13" s="61"/>
      <c r="AD13" s="61"/>
      <c r="AE13" s="61"/>
      <c r="AF13" s="61"/>
      <c r="AG13" s="61"/>
      <c r="AH13" s="61"/>
      <c r="AI13" s="61"/>
      <c r="AJ13" s="61"/>
      <c r="AK13" s="61"/>
      <c r="AL13" s="61"/>
      <c r="AM13" s="61"/>
      <c r="AN13" s="61"/>
    </row>
    <row r="14" spans="1:40" ht="15.75" thickBot="1" x14ac:dyDescent="0.3">
      <c r="A14" s="61"/>
      <c r="B14" s="11"/>
      <c r="C14" s="184"/>
      <c r="D14" s="185" t="s">
        <v>107</v>
      </c>
      <c r="E14" s="182"/>
      <c r="F14" s="7"/>
      <c r="G14" s="163"/>
      <c r="H14" s="163"/>
      <c r="I14" s="163"/>
      <c r="J14" s="163"/>
      <c r="K14" s="163"/>
      <c r="L14" s="171" t="s">
        <v>92</v>
      </c>
      <c r="M14" s="154">
        <v>0.4</v>
      </c>
      <c r="N14" s="61"/>
      <c r="O14" s="211" t="s">
        <v>103</v>
      </c>
      <c r="P14" s="212"/>
      <c r="Q14" s="212"/>
      <c r="R14" s="213"/>
      <c r="S14" s="214">
        <v>14.8</v>
      </c>
      <c r="T14" s="215">
        <v>12.7</v>
      </c>
      <c r="U14" s="61"/>
      <c r="V14" s="61"/>
      <c r="W14" s="61"/>
      <c r="X14" s="61"/>
      <c r="Y14" s="61"/>
      <c r="Z14" s="61"/>
      <c r="AA14" s="61"/>
      <c r="AB14" s="61"/>
      <c r="AC14" s="61"/>
      <c r="AD14" s="61"/>
      <c r="AE14" s="61"/>
      <c r="AF14" s="61"/>
      <c r="AG14" s="61"/>
      <c r="AH14" s="61"/>
      <c r="AI14" s="61"/>
      <c r="AJ14" s="61"/>
      <c r="AK14" s="61"/>
      <c r="AL14" s="61"/>
      <c r="AM14" s="61"/>
      <c r="AN14" s="61"/>
    </row>
    <row r="15" spans="1:40" ht="15.75" thickBot="1" x14ac:dyDescent="0.3">
      <c r="A15" s="61"/>
      <c r="B15" s="11"/>
      <c r="C15" s="183" t="s">
        <v>13</v>
      </c>
      <c r="D15" s="3">
        <f>(Transmitter_PEP_output__W/Loss_numeric)*Transmit_On_Percentage__0_to_1*Duty_Cycle_calc</f>
        <v>0</v>
      </c>
      <c r="E15" s="182" t="s">
        <v>2</v>
      </c>
      <c r="F15" s="7"/>
      <c r="G15" s="163"/>
      <c r="H15" s="163"/>
      <c r="I15" s="163"/>
      <c r="J15" s="163"/>
      <c r="K15" s="163"/>
      <c r="L15" s="171" t="s">
        <v>83</v>
      </c>
      <c r="M15" s="154">
        <v>1</v>
      </c>
      <c r="N15" s="61"/>
      <c r="O15" s="202" t="s">
        <v>104</v>
      </c>
      <c r="P15" s="203"/>
      <c r="Q15" s="203"/>
      <c r="R15" s="204"/>
      <c r="S15" s="205">
        <v>16.8</v>
      </c>
      <c r="T15" s="206">
        <v>14.7</v>
      </c>
      <c r="U15" s="61"/>
      <c r="V15" s="61"/>
      <c r="W15" s="61"/>
      <c r="X15" s="61"/>
      <c r="Y15" s="61"/>
      <c r="Z15" s="61"/>
      <c r="AA15" s="61"/>
      <c r="AB15" s="61"/>
      <c r="AC15" s="61"/>
      <c r="AD15" s="61"/>
      <c r="AE15" s="61"/>
      <c r="AF15" s="61"/>
      <c r="AG15" s="61"/>
      <c r="AH15" s="61"/>
      <c r="AI15" s="61"/>
      <c r="AJ15" s="61"/>
      <c r="AK15" s="61"/>
      <c r="AL15" s="61"/>
      <c r="AM15" s="61"/>
      <c r="AN15" s="61"/>
    </row>
    <row r="16" spans="1:40" x14ac:dyDescent="0.25">
      <c r="A16" s="61"/>
      <c r="B16" s="11"/>
      <c r="C16" s="186" t="s">
        <v>14</v>
      </c>
      <c r="D16" s="185"/>
      <c r="E16" s="182"/>
      <c r="F16" s="7"/>
      <c r="G16" s="163"/>
      <c r="H16" s="163"/>
      <c r="I16" s="163"/>
      <c r="J16" s="163"/>
      <c r="K16" s="163"/>
      <c r="L16" s="171" t="s">
        <v>90</v>
      </c>
      <c r="M16" s="154">
        <v>0.6</v>
      </c>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row>
    <row r="17" spans="1:40" ht="15.75" thickBot="1" x14ac:dyDescent="0.3">
      <c r="A17" s="61"/>
      <c r="B17" s="11"/>
      <c r="C17" s="187"/>
      <c r="D17" s="188"/>
      <c r="E17" s="189"/>
      <c r="F17" s="7"/>
      <c r="G17" s="164"/>
      <c r="H17" s="164"/>
      <c r="I17" s="164"/>
      <c r="J17" s="164"/>
      <c r="K17" s="164"/>
      <c r="L17" s="171" t="s">
        <v>91</v>
      </c>
      <c r="M17" s="154">
        <v>0.8</v>
      </c>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row>
    <row r="18" spans="1:40" ht="15.75" thickBot="1" x14ac:dyDescent="0.3">
      <c r="A18" s="61"/>
      <c r="B18" s="13"/>
      <c r="C18" s="14"/>
      <c r="D18" s="15"/>
      <c r="E18" s="15"/>
      <c r="F18" s="16"/>
      <c r="G18" s="26" t="s">
        <v>18</v>
      </c>
      <c r="H18" s="27" t="s">
        <v>19</v>
      </c>
      <c r="I18" s="4"/>
      <c r="J18" s="4"/>
      <c r="K18" s="4"/>
      <c r="L18" s="172" t="s">
        <v>84</v>
      </c>
      <c r="M18" s="155">
        <v>1</v>
      </c>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row>
    <row r="19" spans="1:40" ht="15.75" thickBot="1" x14ac:dyDescent="0.3">
      <c r="A19" s="61"/>
      <c r="B19" s="24"/>
      <c r="C19" s="25" t="s">
        <v>20</v>
      </c>
      <c r="D19" s="22">
        <f>(Power_mW*Ant_Gain_Num)/(4*PI()*(Distance_cm^2))</f>
        <v>0</v>
      </c>
      <c r="E19" s="23" t="s">
        <v>21</v>
      </c>
      <c r="F19" s="18"/>
      <c r="G19" s="146">
        <f>IF(Transmitting_Frequency__MHz&gt;299.99,Transmitting_Frequency__MHz/300,IF(Transmitting_Frequency__MHz&lt;3.01,100,IF(Transmitting_Frequency__MHz&gt;50, 1,(900/Transmitting_Frequency__MHz^2))))</f>
        <v>100</v>
      </c>
      <c r="H19" s="147">
        <f>IF(Transmitting_Frequency__MHz&gt;299.99,Transmitting_Frequency__MHz/1500,IF(Transmitting_Frequency__MHz&lt;3.01,100,IF(Transmitting_Frequency__MHz&gt;50, 0.2,(180/Transmitting_Frequency__MHz^2))))</f>
        <v>100</v>
      </c>
      <c r="I19" s="165" t="s">
        <v>21</v>
      </c>
      <c r="J19" s="4"/>
      <c r="K19" s="4"/>
      <c r="L19" s="79" t="s">
        <v>28</v>
      </c>
      <c r="M19" s="150">
        <f>INDEX(M6:M18,MATCH(Mode,L6:L18,0),1)</f>
        <v>0.2</v>
      </c>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row>
    <row r="20" spans="1:40" ht="19.5" thickBot="1" x14ac:dyDescent="0.35">
      <c r="A20" s="61"/>
      <c r="B20" s="4"/>
      <c r="C20" s="5"/>
      <c r="D20" s="19" t="s">
        <v>22</v>
      </c>
      <c r="E20" s="20"/>
      <c r="F20" s="21"/>
      <c r="G20" s="170" t="str">
        <f>IF(D19&gt;G19,"No","Yes")</f>
        <v>Yes</v>
      </c>
      <c r="H20" s="170" t="str">
        <f>IF(D19&gt;H19,"No","Yes")</f>
        <v>Yes</v>
      </c>
      <c r="I20" s="4"/>
      <c r="J20" s="4"/>
      <c r="K20" s="166"/>
      <c r="L20" s="80" t="s">
        <v>29</v>
      </c>
      <c r="M20" s="158">
        <f>Feedline_length__ft*30.48</f>
        <v>0</v>
      </c>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row>
    <row r="21" spans="1:40" ht="15.75" thickBot="1" x14ac:dyDescent="0.3">
      <c r="A21" s="61"/>
      <c r="B21" s="4"/>
      <c r="C21" s="5"/>
      <c r="D21" s="167"/>
      <c r="E21" s="4"/>
      <c r="F21" s="10"/>
      <c r="G21" s="168"/>
      <c r="H21" s="169"/>
      <c r="I21" s="4"/>
      <c r="J21" s="4"/>
      <c r="K21" s="166"/>
      <c r="L21" s="80" t="s">
        <v>30</v>
      </c>
      <c r="M21" s="158">
        <f>Average_Power_into_Antenna*1000</f>
        <v>0</v>
      </c>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row>
    <row r="22" spans="1:40" ht="15.75" thickBot="1" x14ac:dyDescent="0.3">
      <c r="A22" s="61"/>
      <c r="B22" s="24"/>
      <c r="C22" s="25" t="s">
        <v>23</v>
      </c>
      <c r="D22" s="22">
        <f>(2.56*Power_mW*Ant_Gain_Num)/(4*PI()*(Distance_cm^2))</f>
        <v>0</v>
      </c>
      <c r="E22" s="23" t="s">
        <v>21</v>
      </c>
      <c r="F22" s="18"/>
      <c r="G22" s="2">
        <f>IF(Transmitting_Frequency__MHz&gt;299.99,Transmitting_Frequency__MHz/300,IF(Transmitting_Frequency__MHz&lt;3.01,100,IF(Transmitting_Frequency__MHz&gt;50, 1,(900/Transmitting_Frequency__MHz^2))))</f>
        <v>100</v>
      </c>
      <c r="H22" s="148">
        <f>IF(Transmitting_Frequency__MHz&gt;299.99,Transmitting_Frequency__MHz/1500,IF(Transmitting_Frequency__MHz&lt;3.01,100,IF(Transmitting_Frequency__MHz&gt;50, 0.2,(180/Transmitting_Frequency__MHz^2))))</f>
        <v>100</v>
      </c>
      <c r="I22" s="165" t="s">
        <v>21</v>
      </c>
      <c r="J22" s="4"/>
      <c r="K22" s="4"/>
      <c r="L22" s="81" t="s">
        <v>31</v>
      </c>
      <c r="M22" s="158">
        <f>10^((Feedline_loss___100_ft__dB*(Feedline_length__ft/100))/10)</f>
        <v>1</v>
      </c>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row>
    <row r="23" spans="1:40" ht="19.5" thickBot="1" x14ac:dyDescent="0.35">
      <c r="A23" s="61"/>
      <c r="B23" s="4"/>
      <c r="C23" s="4"/>
      <c r="D23" s="19" t="s">
        <v>22</v>
      </c>
      <c r="E23" s="20"/>
      <c r="F23" s="21"/>
      <c r="G23" s="170" t="str">
        <f>IF(D22&gt;G22,"No","Yes")</f>
        <v>Yes</v>
      </c>
      <c r="H23" s="170" t="str">
        <f>IF(D22&gt;H22,"No","Yes")</f>
        <v>Yes</v>
      </c>
      <c r="I23" s="4"/>
      <c r="J23" s="4"/>
      <c r="K23" s="4"/>
      <c r="L23" s="82" t="s">
        <v>32</v>
      </c>
      <c r="M23" s="159">
        <f>10^(Antenna_Gain__dBi/10)</f>
        <v>1</v>
      </c>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row>
    <row r="24" spans="1:40" ht="15.75" thickBot="1" x14ac:dyDescent="0.3">
      <c r="A24" s="61"/>
      <c r="B24" s="4"/>
      <c r="C24" s="4"/>
      <c r="D24" s="5"/>
      <c r="E24" s="5"/>
      <c r="F24" s="5"/>
      <c r="G24" s="4"/>
      <c r="H24" s="4"/>
      <c r="I24" s="4"/>
      <c r="J24" s="4"/>
      <c r="K24" s="4"/>
      <c r="L24" s="83" t="s">
        <v>33</v>
      </c>
      <c r="M24" s="160">
        <f>Distance_to_Area_of_Interest__ft*30.48</f>
        <v>30.48</v>
      </c>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row>
    <row r="25" spans="1:40" ht="15.75" thickBot="1" x14ac:dyDescent="0.3">
      <c r="A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row>
    <row r="26" spans="1:40" ht="15.75" thickBot="1" x14ac:dyDescent="0.3">
      <c r="A26" s="61"/>
      <c r="B26" s="40"/>
      <c r="C26" s="41"/>
      <c r="D26" s="41"/>
      <c r="E26" s="41"/>
      <c r="F26" s="46"/>
      <c r="G26" s="61"/>
      <c r="H26" s="61"/>
      <c r="I26" s="50" t="s">
        <v>61</v>
      </c>
      <c r="J26" s="52"/>
      <c r="K26" s="52"/>
      <c r="L26" s="52"/>
      <c r="M26" s="52"/>
      <c r="N26" s="52"/>
      <c r="O26" s="52"/>
      <c r="P26" s="52"/>
      <c r="Q26" s="52"/>
      <c r="R26" s="52"/>
      <c r="S26" s="53"/>
      <c r="T26" s="61"/>
      <c r="U26" s="61"/>
      <c r="V26" s="61"/>
      <c r="W26" s="61"/>
      <c r="X26" s="61"/>
      <c r="Y26" s="61"/>
      <c r="Z26" s="61"/>
      <c r="AA26" s="61"/>
      <c r="AB26" s="61"/>
      <c r="AC26" s="61"/>
      <c r="AD26" s="61"/>
      <c r="AE26" s="61"/>
      <c r="AF26" s="61"/>
      <c r="AG26" s="61"/>
      <c r="AH26" s="61"/>
      <c r="AI26" s="61"/>
      <c r="AJ26" s="61"/>
      <c r="AK26" s="61"/>
      <c r="AL26" s="61"/>
      <c r="AM26" s="61"/>
      <c r="AN26" s="61"/>
    </row>
    <row r="27" spans="1:40" ht="19.5" thickBot="1" x14ac:dyDescent="0.35">
      <c r="A27" s="61"/>
      <c r="B27" s="42"/>
      <c r="C27" s="49" t="s">
        <v>57</v>
      </c>
      <c r="D27" s="221">
        <v>1</v>
      </c>
      <c r="E27" s="43"/>
      <c r="F27" s="47"/>
      <c r="G27" s="61"/>
      <c r="H27" s="61"/>
      <c r="I27" s="70"/>
      <c r="J27" s="70"/>
      <c r="K27" s="70"/>
      <c r="L27" s="71" t="s">
        <v>73</v>
      </c>
      <c r="M27" s="72"/>
      <c r="N27" s="72"/>
      <c r="O27" s="72"/>
      <c r="P27" s="72"/>
      <c r="Q27" s="72"/>
      <c r="R27" s="72"/>
      <c r="S27" s="73"/>
      <c r="T27" s="61"/>
      <c r="U27" s="61"/>
      <c r="V27" s="61"/>
      <c r="W27" s="61"/>
      <c r="X27" s="61"/>
      <c r="Y27" s="61"/>
      <c r="Z27" s="61"/>
      <c r="AA27" s="61"/>
      <c r="AB27" s="61"/>
      <c r="AC27" s="61"/>
      <c r="AD27" s="61"/>
      <c r="AE27" s="61"/>
      <c r="AF27" s="61"/>
      <c r="AG27" s="61"/>
      <c r="AH27" s="61"/>
      <c r="AI27" s="61"/>
      <c r="AJ27" s="61"/>
      <c r="AK27" s="61"/>
      <c r="AL27" s="61"/>
      <c r="AM27" s="61"/>
      <c r="AN27" s="61"/>
    </row>
    <row r="28" spans="1:40" ht="15.75" thickBot="1" x14ac:dyDescent="0.3">
      <c r="A28" s="61"/>
      <c r="B28" s="42"/>
      <c r="C28" s="49" t="s">
        <v>75</v>
      </c>
      <c r="D28" s="221">
        <v>1</v>
      </c>
      <c r="E28" s="43"/>
      <c r="F28" s="47"/>
      <c r="G28" s="61"/>
      <c r="H28" s="61"/>
      <c r="I28" s="69" t="s">
        <v>59</v>
      </c>
      <c r="J28" s="69" t="s">
        <v>64</v>
      </c>
      <c r="K28" s="69" t="s">
        <v>66</v>
      </c>
      <c r="L28" s="63" t="s">
        <v>67</v>
      </c>
      <c r="M28" s="64"/>
      <c r="N28" s="63" t="s">
        <v>70</v>
      </c>
      <c r="O28" s="64"/>
      <c r="P28" s="63" t="s">
        <v>71</v>
      </c>
      <c r="Q28" s="64"/>
      <c r="R28" s="63" t="s">
        <v>72</v>
      </c>
      <c r="S28" s="64"/>
      <c r="T28" s="61"/>
      <c r="U28" s="61"/>
    </row>
    <row r="29" spans="1:40" ht="19.5" thickBot="1" x14ac:dyDescent="0.35">
      <c r="A29" s="61"/>
      <c r="B29" s="42"/>
      <c r="C29" s="49" t="s">
        <v>58</v>
      </c>
      <c r="D29" s="32">
        <f>SQRT((D27^2)+(D28^2))</f>
        <v>1.4142135623730951</v>
      </c>
      <c r="E29" s="43"/>
      <c r="F29" s="47"/>
      <c r="G29" s="61"/>
      <c r="H29" s="61"/>
      <c r="I29" s="77"/>
      <c r="J29" s="77"/>
      <c r="K29" s="77"/>
      <c r="L29" s="75" t="s">
        <v>68</v>
      </c>
      <c r="M29" s="76" t="s">
        <v>69</v>
      </c>
      <c r="N29" s="76" t="s">
        <v>68</v>
      </c>
      <c r="O29" s="76" t="s">
        <v>69</v>
      </c>
      <c r="P29" s="76" t="s">
        <v>68</v>
      </c>
      <c r="Q29" s="76" t="s">
        <v>69</v>
      </c>
      <c r="R29" s="76" t="s">
        <v>68</v>
      </c>
      <c r="S29" s="76" t="s">
        <v>69</v>
      </c>
      <c r="T29" s="61"/>
      <c r="U29" s="61"/>
    </row>
    <row r="30" spans="1:40" ht="16.5" customHeight="1" thickBot="1" x14ac:dyDescent="0.3">
      <c r="A30" s="61"/>
      <c r="B30" s="44"/>
      <c r="C30" s="45"/>
      <c r="D30" s="45"/>
      <c r="E30" s="45"/>
      <c r="F30" s="48"/>
      <c r="G30" s="61"/>
      <c r="H30" s="61"/>
      <c r="I30" s="87">
        <v>160</v>
      </c>
      <c r="J30" s="103">
        <v>2</v>
      </c>
      <c r="K30" s="92">
        <v>0</v>
      </c>
      <c r="L30" s="95">
        <v>0.5</v>
      </c>
      <c r="M30" s="95">
        <v>0.7</v>
      </c>
      <c r="N30" s="95">
        <v>1</v>
      </c>
      <c r="O30" s="95">
        <v>1.6</v>
      </c>
      <c r="P30" s="95">
        <v>1.5</v>
      </c>
      <c r="Q30" s="95">
        <v>2.2000000000000002</v>
      </c>
      <c r="R30" s="95">
        <v>1.8</v>
      </c>
      <c r="S30" s="95">
        <v>2.7</v>
      </c>
      <c r="T30" s="61"/>
      <c r="U30" s="61"/>
    </row>
    <row r="31" spans="1:40" ht="16.5" thickBot="1" x14ac:dyDescent="0.3">
      <c r="A31" s="61"/>
      <c r="C31" s="61"/>
      <c r="D31" s="61"/>
      <c r="E31" s="61"/>
      <c r="F31" s="61"/>
      <c r="G31" s="61"/>
      <c r="H31" s="61"/>
      <c r="I31" s="88"/>
      <c r="J31" s="104">
        <v>2</v>
      </c>
      <c r="K31" s="93">
        <v>3</v>
      </c>
      <c r="L31" s="96">
        <v>0.7</v>
      </c>
      <c r="M31" s="96">
        <v>1</v>
      </c>
      <c r="N31" s="96">
        <v>1.5</v>
      </c>
      <c r="O31" s="96">
        <v>2.2000000000000002</v>
      </c>
      <c r="P31" s="96">
        <v>2.1</v>
      </c>
      <c r="Q31" s="96">
        <v>3.1</v>
      </c>
      <c r="R31" s="96">
        <v>2.6</v>
      </c>
      <c r="S31" s="96">
        <v>3.8</v>
      </c>
      <c r="T31" s="61"/>
      <c r="U31" s="61"/>
    </row>
    <row r="32" spans="1:40" ht="15.75" customHeight="1" x14ac:dyDescent="0.25">
      <c r="A32" s="61"/>
      <c r="B32" s="33"/>
      <c r="C32" s="34" t="s">
        <v>37</v>
      </c>
      <c r="D32" s="34"/>
      <c r="E32" s="34"/>
      <c r="F32" s="35"/>
      <c r="G32" s="61"/>
      <c r="H32" s="61"/>
      <c r="I32" s="89">
        <v>80</v>
      </c>
      <c r="J32" s="105">
        <v>4</v>
      </c>
      <c r="K32" s="84">
        <v>0</v>
      </c>
      <c r="L32" s="97">
        <v>0.6</v>
      </c>
      <c r="M32" s="97">
        <v>1.4</v>
      </c>
      <c r="N32" s="97">
        <v>1.4</v>
      </c>
      <c r="O32" s="97">
        <v>3.1</v>
      </c>
      <c r="P32" s="97">
        <v>2</v>
      </c>
      <c r="Q32" s="97">
        <v>4.4000000000000004</v>
      </c>
      <c r="R32" s="97">
        <v>2.4</v>
      </c>
      <c r="S32" s="97">
        <v>5.4</v>
      </c>
      <c r="T32" s="61"/>
      <c r="U32" s="61"/>
    </row>
    <row r="33" spans="1:21" ht="19.5" thickBot="1" x14ac:dyDescent="0.35">
      <c r="A33" s="61"/>
      <c r="B33" s="56"/>
      <c r="C33" s="28" t="s">
        <v>34</v>
      </c>
      <c r="D33" s="78" t="s">
        <v>35</v>
      </c>
      <c r="E33" s="60" t="s">
        <v>36</v>
      </c>
      <c r="F33" s="36"/>
      <c r="G33" s="61"/>
      <c r="H33" s="61"/>
      <c r="I33" s="90"/>
      <c r="J33" s="106">
        <v>4</v>
      </c>
      <c r="K33" s="85">
        <v>3</v>
      </c>
      <c r="L33" s="98">
        <v>0.9</v>
      </c>
      <c r="M33" s="98">
        <v>2</v>
      </c>
      <c r="N33" s="98">
        <v>2</v>
      </c>
      <c r="O33" s="98">
        <v>4</v>
      </c>
      <c r="P33" s="98">
        <v>2.8</v>
      </c>
      <c r="Q33" s="98">
        <v>6.2</v>
      </c>
      <c r="R33" s="98">
        <v>3.4</v>
      </c>
      <c r="S33" s="98">
        <v>7.6</v>
      </c>
      <c r="T33" s="61"/>
      <c r="U33" s="61"/>
    </row>
    <row r="34" spans="1:21" ht="18" thickBot="1" x14ac:dyDescent="0.3">
      <c r="A34" s="61"/>
      <c r="B34" s="56"/>
      <c r="C34" s="54" t="s">
        <v>38</v>
      </c>
      <c r="D34" s="30" t="s">
        <v>40</v>
      </c>
      <c r="E34" s="29" t="s">
        <v>44</v>
      </c>
      <c r="F34" s="36"/>
      <c r="G34" s="61"/>
      <c r="H34" s="61"/>
      <c r="I34" s="89">
        <v>40</v>
      </c>
      <c r="J34" s="105">
        <v>7.3</v>
      </c>
      <c r="K34" s="92">
        <v>0</v>
      </c>
      <c r="L34" s="99">
        <v>1.1000000000000001</v>
      </c>
      <c r="M34" s="99">
        <v>2.5</v>
      </c>
      <c r="N34" s="99">
        <v>2.5</v>
      </c>
      <c r="O34" s="99">
        <v>5.7</v>
      </c>
      <c r="P34" s="99">
        <v>3.6</v>
      </c>
      <c r="Q34" s="99">
        <v>8.1</v>
      </c>
      <c r="R34" s="99">
        <v>4.4000000000000004</v>
      </c>
      <c r="S34" s="99">
        <v>9.9</v>
      </c>
      <c r="T34" s="61"/>
      <c r="U34" s="61"/>
    </row>
    <row r="35" spans="1:21" ht="16.5" thickBot="1" x14ac:dyDescent="0.3">
      <c r="A35" s="61"/>
      <c r="B35" s="56"/>
      <c r="C35" s="18" t="s">
        <v>39</v>
      </c>
      <c r="D35" s="6" t="s">
        <v>41</v>
      </c>
      <c r="E35" s="1"/>
      <c r="F35" s="36"/>
      <c r="G35" s="61"/>
      <c r="H35" s="61"/>
      <c r="I35" s="91"/>
      <c r="J35" s="107">
        <v>7.3</v>
      </c>
      <c r="K35" s="94">
        <v>3</v>
      </c>
      <c r="L35" s="100">
        <v>1.6</v>
      </c>
      <c r="M35" s="100">
        <v>3.6</v>
      </c>
      <c r="N35" s="100">
        <v>3.6</v>
      </c>
      <c r="O35" s="100">
        <v>8</v>
      </c>
      <c r="P35" s="100">
        <v>5.0999999999999996</v>
      </c>
      <c r="Q35" s="100">
        <v>11.4</v>
      </c>
      <c r="R35" s="100">
        <v>6.2</v>
      </c>
      <c r="S35" s="100">
        <v>13.9</v>
      </c>
      <c r="T35" s="61"/>
      <c r="U35" s="61"/>
    </row>
    <row r="36" spans="1:21" ht="18" thickBot="1" x14ac:dyDescent="0.3">
      <c r="A36" s="61"/>
      <c r="B36" s="56"/>
      <c r="C36" s="57" t="s">
        <v>42</v>
      </c>
      <c r="D36" s="6" t="s">
        <v>43</v>
      </c>
      <c r="E36" s="1"/>
      <c r="F36" s="36"/>
      <c r="G36" s="61"/>
      <c r="H36" s="61"/>
      <c r="I36" s="90"/>
      <c r="J36" s="106">
        <v>7.3</v>
      </c>
      <c r="K36" s="93">
        <v>6</v>
      </c>
      <c r="L36" s="101">
        <v>2.2999999999999998</v>
      </c>
      <c r="M36" s="101">
        <v>5.0999999999999996</v>
      </c>
      <c r="N36" s="101">
        <v>5.0999999999999996</v>
      </c>
      <c r="O36" s="101">
        <v>7.2</v>
      </c>
      <c r="P36" s="101">
        <v>16.100000000000001</v>
      </c>
      <c r="Q36" s="101">
        <v>8.8000000000000007</v>
      </c>
      <c r="R36" s="101">
        <v>8.8000000000000007</v>
      </c>
      <c r="S36" s="101">
        <v>19.7</v>
      </c>
      <c r="T36" s="61"/>
      <c r="U36" s="61"/>
    </row>
    <row r="37" spans="1:21" ht="16.5" customHeight="1" thickBot="1" x14ac:dyDescent="0.3">
      <c r="A37" s="61"/>
      <c r="B37" s="56"/>
      <c r="C37" s="58" t="s">
        <v>45</v>
      </c>
      <c r="D37" s="31">
        <v>1</v>
      </c>
      <c r="E37" s="1"/>
      <c r="F37" s="36"/>
      <c r="G37" s="61"/>
      <c r="H37" s="61"/>
      <c r="I37" s="89">
        <v>30</v>
      </c>
      <c r="J37" s="105">
        <v>10.5</v>
      </c>
      <c r="K37" s="84">
        <v>0</v>
      </c>
      <c r="L37" s="97">
        <v>1.6</v>
      </c>
      <c r="M37" s="97">
        <v>3.5</v>
      </c>
      <c r="N37" s="97">
        <v>3.5</v>
      </c>
      <c r="O37" s="97">
        <v>7.9</v>
      </c>
      <c r="P37" s="97">
        <v>5</v>
      </c>
      <c r="Q37" s="97">
        <v>11.2</v>
      </c>
      <c r="R37" s="97">
        <v>6.1</v>
      </c>
      <c r="S37" s="97">
        <v>13.7</v>
      </c>
      <c r="T37" s="61"/>
      <c r="U37" s="61"/>
    </row>
    <row r="38" spans="1:21" ht="16.5" thickBot="1" x14ac:dyDescent="0.3">
      <c r="A38" s="61"/>
      <c r="B38" s="56"/>
      <c r="C38" s="59" t="s">
        <v>46</v>
      </c>
      <c r="D38" s="6" t="s">
        <v>47</v>
      </c>
      <c r="E38" s="1"/>
      <c r="F38" s="36"/>
      <c r="G38" s="61"/>
      <c r="H38" s="61"/>
      <c r="I38" s="91"/>
      <c r="J38" s="107">
        <v>10.5</v>
      </c>
      <c r="K38" s="86">
        <v>3</v>
      </c>
      <c r="L38" s="102">
        <v>2.2000000000000002</v>
      </c>
      <c r="M38" s="102">
        <v>5</v>
      </c>
      <c r="N38" s="102">
        <v>5</v>
      </c>
      <c r="O38" s="102">
        <v>11.2</v>
      </c>
      <c r="P38" s="102">
        <v>7.1</v>
      </c>
      <c r="Q38" s="102">
        <v>15.8</v>
      </c>
      <c r="R38" s="102">
        <v>8.6999999999999993</v>
      </c>
      <c r="S38" s="102">
        <v>19.399999999999999</v>
      </c>
      <c r="T38" s="61"/>
      <c r="U38" s="61"/>
    </row>
    <row r="39" spans="1:21" ht="16.5" thickBot="1" x14ac:dyDescent="0.3">
      <c r="A39" s="61"/>
      <c r="B39" s="56"/>
      <c r="C39" s="55" t="s">
        <v>48</v>
      </c>
      <c r="D39" s="31">
        <v>5</v>
      </c>
      <c r="E39" s="1"/>
      <c r="F39" s="36"/>
      <c r="G39" s="61"/>
      <c r="H39" s="61"/>
      <c r="I39" s="90"/>
      <c r="J39" s="106">
        <v>10.5</v>
      </c>
      <c r="K39" s="85">
        <v>6</v>
      </c>
      <c r="L39" s="98">
        <v>3.2</v>
      </c>
      <c r="M39" s="98">
        <v>7.1</v>
      </c>
      <c r="N39" s="98">
        <v>7.1</v>
      </c>
      <c r="O39" s="98">
        <v>15.8</v>
      </c>
      <c r="P39" s="98">
        <v>10</v>
      </c>
      <c r="Q39" s="98">
        <v>22.4</v>
      </c>
      <c r="R39" s="98">
        <v>12.2</v>
      </c>
      <c r="S39" s="98">
        <v>27.4</v>
      </c>
      <c r="T39" s="61"/>
      <c r="U39" s="61"/>
    </row>
    <row r="40" spans="1:21" ht="15.75" customHeight="1" x14ac:dyDescent="0.25">
      <c r="A40" s="61"/>
      <c r="B40" s="56"/>
      <c r="C40" s="12"/>
      <c r="D40" s="12"/>
      <c r="E40" s="1"/>
      <c r="F40" s="36"/>
      <c r="G40" s="61"/>
      <c r="H40" s="61"/>
      <c r="I40" s="89">
        <v>20</v>
      </c>
      <c r="J40" s="105">
        <v>14.5</v>
      </c>
      <c r="K40" s="92">
        <v>0</v>
      </c>
      <c r="L40" s="99">
        <v>2.2000000000000002</v>
      </c>
      <c r="M40" s="99">
        <v>5</v>
      </c>
      <c r="N40" s="99">
        <v>5</v>
      </c>
      <c r="O40" s="99">
        <v>11.2</v>
      </c>
      <c r="P40" s="99">
        <v>7.1</v>
      </c>
      <c r="Q40" s="99">
        <v>15.8</v>
      </c>
      <c r="R40" s="99">
        <v>8.6999999999999993</v>
      </c>
      <c r="S40" s="99">
        <v>19.399999999999999</v>
      </c>
      <c r="T40" s="61"/>
      <c r="U40" s="61"/>
    </row>
    <row r="41" spans="1:21" ht="19.5" thickBot="1" x14ac:dyDescent="0.35">
      <c r="A41" s="61"/>
      <c r="B41" s="56"/>
      <c r="C41" s="28" t="s">
        <v>54</v>
      </c>
      <c r="D41" s="78" t="s">
        <v>49</v>
      </c>
      <c r="E41" s="60" t="s">
        <v>36</v>
      </c>
      <c r="F41" s="36"/>
      <c r="G41" s="61"/>
      <c r="H41" s="61"/>
      <c r="I41" s="91"/>
      <c r="J41" s="105">
        <v>14.5</v>
      </c>
      <c r="K41" s="94">
        <v>3</v>
      </c>
      <c r="L41" s="100">
        <v>3.2</v>
      </c>
      <c r="M41" s="100">
        <v>7.1</v>
      </c>
      <c r="N41" s="100">
        <v>7.1</v>
      </c>
      <c r="O41" s="100">
        <v>15.8</v>
      </c>
      <c r="P41" s="100">
        <v>10</v>
      </c>
      <c r="Q41" s="100">
        <v>22.4</v>
      </c>
      <c r="R41" s="100">
        <v>12.3</v>
      </c>
      <c r="S41" s="100">
        <v>27.4</v>
      </c>
      <c r="T41" s="61"/>
      <c r="U41" s="61"/>
    </row>
    <row r="42" spans="1:21" ht="18" thickBot="1" x14ac:dyDescent="0.3">
      <c r="A42" s="61"/>
      <c r="B42" s="56"/>
      <c r="C42" s="54" t="s">
        <v>38</v>
      </c>
      <c r="D42" s="30" t="s">
        <v>40</v>
      </c>
      <c r="E42" s="29" t="s">
        <v>44</v>
      </c>
      <c r="F42" s="36"/>
      <c r="G42" s="61"/>
      <c r="H42" s="61"/>
      <c r="I42" s="91"/>
      <c r="J42" s="105">
        <v>14.5</v>
      </c>
      <c r="K42" s="94">
        <v>6</v>
      </c>
      <c r="L42" s="100">
        <v>4.5</v>
      </c>
      <c r="M42" s="100">
        <v>10</v>
      </c>
      <c r="N42" s="100">
        <v>10</v>
      </c>
      <c r="O42" s="100">
        <v>22.3</v>
      </c>
      <c r="P42" s="100">
        <v>14.1</v>
      </c>
      <c r="Q42" s="100">
        <v>31.6</v>
      </c>
      <c r="R42" s="100">
        <v>17.3</v>
      </c>
      <c r="S42" s="100">
        <v>38.700000000000003</v>
      </c>
      <c r="T42" s="61"/>
      <c r="U42" s="61"/>
    </row>
    <row r="43" spans="1:21" ht="16.5" thickBot="1" x14ac:dyDescent="0.3">
      <c r="A43" s="61"/>
      <c r="B43" s="56"/>
      <c r="C43" s="18" t="s">
        <v>39</v>
      </c>
      <c r="D43" s="6" t="s">
        <v>41</v>
      </c>
      <c r="E43" s="1"/>
      <c r="F43" s="36"/>
      <c r="G43" s="61"/>
      <c r="H43" s="61"/>
      <c r="I43" s="90"/>
      <c r="J43" s="106">
        <v>14.5</v>
      </c>
      <c r="K43" s="93">
        <v>9</v>
      </c>
      <c r="L43" s="101">
        <v>6.3</v>
      </c>
      <c r="M43" s="101">
        <v>14.1</v>
      </c>
      <c r="N43" s="101">
        <v>14.1</v>
      </c>
      <c r="O43" s="101">
        <v>31.6</v>
      </c>
      <c r="P43" s="101">
        <v>20</v>
      </c>
      <c r="Q43" s="101">
        <v>44.6</v>
      </c>
      <c r="R43" s="101">
        <v>24.4</v>
      </c>
      <c r="S43" s="101">
        <v>54.7</v>
      </c>
      <c r="T43" s="61"/>
      <c r="U43" s="61"/>
    </row>
    <row r="44" spans="1:21" ht="18" thickBot="1" x14ac:dyDescent="0.3">
      <c r="A44" s="61"/>
      <c r="B44" s="56"/>
      <c r="C44" s="57" t="s">
        <v>42</v>
      </c>
      <c r="D44" s="6" t="s">
        <v>50</v>
      </c>
      <c r="E44" s="1"/>
      <c r="F44" s="36"/>
      <c r="G44" s="61"/>
      <c r="H44" s="61"/>
      <c r="I44" s="89">
        <v>17</v>
      </c>
      <c r="J44" s="108">
        <v>18.167999999999999</v>
      </c>
      <c r="K44" s="84">
        <v>0</v>
      </c>
      <c r="L44" s="97">
        <v>2.8</v>
      </c>
      <c r="M44" s="97">
        <v>6.3</v>
      </c>
      <c r="N44" s="97">
        <v>6.3</v>
      </c>
      <c r="O44" s="97">
        <v>14.2</v>
      </c>
      <c r="P44" s="97">
        <v>9</v>
      </c>
      <c r="Q44" s="97">
        <v>20.100000000000001</v>
      </c>
      <c r="R44" s="97">
        <v>11</v>
      </c>
      <c r="S44" s="97">
        <v>24.6</v>
      </c>
      <c r="T44" s="61"/>
      <c r="U44" s="61"/>
    </row>
    <row r="45" spans="1:21" ht="16.5" customHeight="1" thickBot="1" x14ac:dyDescent="0.3">
      <c r="A45" s="61"/>
      <c r="B45" s="56"/>
      <c r="C45" s="58" t="s">
        <v>45</v>
      </c>
      <c r="D45" s="31">
        <v>0.2</v>
      </c>
      <c r="E45" s="1"/>
      <c r="F45" s="36"/>
      <c r="G45" s="61"/>
      <c r="H45" s="61"/>
      <c r="I45" s="91"/>
      <c r="J45" s="108">
        <v>18.167999999999999</v>
      </c>
      <c r="K45" s="86">
        <v>3</v>
      </c>
      <c r="L45" s="97">
        <v>4</v>
      </c>
      <c r="M45" s="97">
        <v>9</v>
      </c>
      <c r="N45" s="97">
        <v>9</v>
      </c>
      <c r="O45" s="97">
        <v>20</v>
      </c>
      <c r="P45" s="97">
        <v>12.7</v>
      </c>
      <c r="Q45" s="97">
        <v>28.3</v>
      </c>
      <c r="R45" s="97">
        <v>15.5</v>
      </c>
      <c r="S45" s="97">
        <v>34.700000000000003</v>
      </c>
      <c r="T45" s="61"/>
      <c r="U45" s="61"/>
    </row>
    <row r="46" spans="1:21" ht="16.5" customHeight="1" thickBot="1" x14ac:dyDescent="0.3">
      <c r="A46" s="61"/>
      <c r="B46" s="56"/>
      <c r="C46" s="59" t="s">
        <v>46</v>
      </c>
      <c r="D46" s="6" t="s">
        <v>51</v>
      </c>
      <c r="E46" s="1"/>
      <c r="F46" s="36"/>
      <c r="G46" s="61"/>
      <c r="H46" s="61"/>
      <c r="I46" s="91"/>
      <c r="J46" s="108">
        <v>18.167999999999999</v>
      </c>
      <c r="K46" s="86">
        <v>6</v>
      </c>
      <c r="L46" s="102">
        <v>5.7</v>
      </c>
      <c r="M46" s="102">
        <v>12.7</v>
      </c>
      <c r="N46" s="102">
        <v>12.7</v>
      </c>
      <c r="O46" s="102">
        <v>28.3</v>
      </c>
      <c r="P46" s="102">
        <v>17.899999999999999</v>
      </c>
      <c r="Q46" s="102">
        <v>40</v>
      </c>
      <c r="R46" s="102">
        <v>21.9</v>
      </c>
      <c r="S46" s="102">
        <v>49</v>
      </c>
      <c r="T46" s="61"/>
      <c r="U46" s="61"/>
    </row>
    <row r="47" spans="1:21" ht="16.5" customHeight="1" thickBot="1" x14ac:dyDescent="0.3">
      <c r="A47" s="61"/>
      <c r="B47" s="56"/>
      <c r="C47" s="55" t="s">
        <v>48</v>
      </c>
      <c r="D47" s="31">
        <v>1</v>
      </c>
      <c r="E47" s="51"/>
      <c r="F47" s="36"/>
      <c r="G47" s="61"/>
      <c r="H47" s="61"/>
      <c r="I47" s="90"/>
      <c r="J47" s="109">
        <v>18.167999999999999</v>
      </c>
      <c r="K47" s="85">
        <v>9</v>
      </c>
      <c r="L47" s="98">
        <v>8</v>
      </c>
      <c r="M47" s="98">
        <v>17.899999999999999</v>
      </c>
      <c r="N47" s="98">
        <v>17.899999999999999</v>
      </c>
      <c r="O47" s="98">
        <v>40</v>
      </c>
      <c r="P47" s="98">
        <v>25.3</v>
      </c>
      <c r="Q47" s="98">
        <v>56.5</v>
      </c>
      <c r="R47" s="98">
        <v>31</v>
      </c>
      <c r="S47" s="98">
        <v>69.2</v>
      </c>
      <c r="T47" s="61"/>
      <c r="U47" s="61"/>
    </row>
    <row r="48" spans="1:21" ht="19.5" customHeight="1" thickBot="1" x14ac:dyDescent="0.3">
      <c r="A48" s="61"/>
      <c r="B48" s="37"/>
      <c r="C48" s="38"/>
      <c r="D48" s="38"/>
      <c r="E48" s="38"/>
      <c r="F48" s="39"/>
      <c r="G48" s="61"/>
      <c r="H48" s="61"/>
      <c r="I48" s="89">
        <v>15</v>
      </c>
      <c r="J48" s="108">
        <v>21.45</v>
      </c>
      <c r="K48" s="92">
        <v>0</v>
      </c>
      <c r="L48" s="99">
        <v>3.3</v>
      </c>
      <c r="M48" s="99">
        <v>7.5</v>
      </c>
      <c r="N48" s="99">
        <v>7.5</v>
      </c>
      <c r="O48" s="99">
        <v>16.7</v>
      </c>
      <c r="P48" s="99">
        <v>10.6</v>
      </c>
      <c r="Q48" s="99">
        <v>23.7</v>
      </c>
      <c r="R48" s="99">
        <v>13</v>
      </c>
      <c r="S48" s="99">
        <v>29</v>
      </c>
      <c r="T48" s="61"/>
      <c r="U48" s="61"/>
    </row>
    <row r="49" spans="1:24" ht="15.75" x14ac:dyDescent="0.25">
      <c r="A49" s="61"/>
      <c r="B49" s="61"/>
      <c r="C49" s="61"/>
      <c r="D49" s="61"/>
      <c r="E49" s="61"/>
      <c r="F49" s="61"/>
      <c r="G49" s="61"/>
      <c r="H49" s="61"/>
      <c r="I49" s="91"/>
      <c r="J49" s="108">
        <v>21.45</v>
      </c>
      <c r="K49" s="94">
        <v>3</v>
      </c>
      <c r="L49" s="100">
        <v>4.7</v>
      </c>
      <c r="M49" s="100">
        <v>10.6</v>
      </c>
      <c r="N49" s="100">
        <v>10.6</v>
      </c>
      <c r="O49" s="100">
        <v>23.6</v>
      </c>
      <c r="P49" s="100">
        <v>15</v>
      </c>
      <c r="Q49" s="100">
        <v>33.4</v>
      </c>
      <c r="R49" s="100">
        <v>18.3</v>
      </c>
      <c r="S49" s="100">
        <v>41</v>
      </c>
      <c r="T49" s="61"/>
      <c r="U49" s="61"/>
    </row>
    <row r="50" spans="1:24" ht="16.5" thickBot="1" x14ac:dyDescent="0.3">
      <c r="A50" s="61"/>
      <c r="B50" s="61"/>
      <c r="C50" s="61"/>
      <c r="D50" s="61"/>
      <c r="E50" s="61"/>
      <c r="F50" s="61"/>
      <c r="G50" s="61"/>
      <c r="H50" s="61"/>
      <c r="I50" s="91"/>
      <c r="J50" s="108">
        <v>21.45</v>
      </c>
      <c r="K50" s="94">
        <v>6</v>
      </c>
      <c r="L50" s="100">
        <v>6.7</v>
      </c>
      <c r="M50" s="100">
        <v>14.9</v>
      </c>
      <c r="N50" s="100">
        <v>14.9</v>
      </c>
      <c r="O50" s="100">
        <v>33.4</v>
      </c>
      <c r="P50" s="100">
        <v>21.1</v>
      </c>
      <c r="Q50" s="100">
        <v>47.2</v>
      </c>
      <c r="R50" s="100">
        <v>25.9</v>
      </c>
      <c r="S50" s="136">
        <v>57.9</v>
      </c>
      <c r="T50" s="61"/>
      <c r="U50" s="61"/>
      <c r="X50" s="61"/>
    </row>
    <row r="51" spans="1:24" ht="17.25" thickTop="1" thickBot="1" x14ac:dyDescent="0.3">
      <c r="A51" s="61"/>
      <c r="B51" s="61"/>
      <c r="C51" s="67" t="s">
        <v>63</v>
      </c>
      <c r="D51" s="63" t="s">
        <v>62</v>
      </c>
      <c r="E51" s="64"/>
      <c r="F51" s="61"/>
      <c r="G51" s="61"/>
      <c r="H51" s="61"/>
      <c r="I51" s="90"/>
      <c r="J51" s="110">
        <v>21.45</v>
      </c>
      <c r="K51" s="93">
        <v>9</v>
      </c>
      <c r="L51" s="101">
        <v>9.4</v>
      </c>
      <c r="M51" s="101">
        <v>21.1</v>
      </c>
      <c r="N51" s="101">
        <v>21.1</v>
      </c>
      <c r="O51" s="101">
        <v>47.2</v>
      </c>
      <c r="P51" s="101">
        <v>29.8</v>
      </c>
      <c r="Q51" s="101">
        <v>66.7</v>
      </c>
      <c r="R51" s="140">
        <v>36.5</v>
      </c>
      <c r="S51" s="144">
        <v>81.7</v>
      </c>
      <c r="T51" s="61"/>
      <c r="U51" s="61"/>
      <c r="X51" s="61"/>
    </row>
    <row r="52" spans="1:24" ht="19.5" customHeight="1" thickBot="1" x14ac:dyDescent="0.3">
      <c r="A52" s="61"/>
      <c r="B52" s="61"/>
      <c r="C52" s="61"/>
      <c r="D52" s="65" t="s">
        <v>59</v>
      </c>
      <c r="E52" s="66" t="s">
        <v>60</v>
      </c>
      <c r="F52" s="61"/>
      <c r="G52" s="61"/>
      <c r="H52" s="61"/>
      <c r="I52" s="89">
        <v>12</v>
      </c>
      <c r="J52" s="108">
        <v>24.99</v>
      </c>
      <c r="K52" s="84">
        <v>0</v>
      </c>
      <c r="L52" s="97">
        <v>3.9</v>
      </c>
      <c r="M52" s="97">
        <v>8.6999999999999993</v>
      </c>
      <c r="N52" s="97">
        <v>8.6999999999999993</v>
      </c>
      <c r="O52" s="97">
        <v>19.5</v>
      </c>
      <c r="P52" s="97">
        <v>12.3</v>
      </c>
      <c r="Q52" s="97">
        <v>27.6</v>
      </c>
      <c r="R52" s="97">
        <v>15.1</v>
      </c>
      <c r="S52" s="97">
        <v>33.799999999999997</v>
      </c>
      <c r="T52" s="61"/>
      <c r="U52" s="61"/>
      <c r="X52" s="61"/>
    </row>
    <row r="53" spans="1:24" ht="16.5" thickBot="1" x14ac:dyDescent="0.3">
      <c r="A53" s="61"/>
      <c r="B53" s="61"/>
      <c r="C53" s="61"/>
      <c r="D53" s="62">
        <v>160</v>
      </c>
      <c r="E53" s="62">
        <v>500</v>
      </c>
      <c r="F53" s="61"/>
      <c r="G53" s="61"/>
      <c r="H53" s="61"/>
      <c r="I53" s="91"/>
      <c r="J53" s="108">
        <v>24.99</v>
      </c>
      <c r="K53" s="86">
        <v>3</v>
      </c>
      <c r="L53" s="102">
        <v>5.5</v>
      </c>
      <c r="M53" s="102">
        <v>12.3</v>
      </c>
      <c r="N53" s="102">
        <v>12.3</v>
      </c>
      <c r="O53" s="102">
        <v>27.5</v>
      </c>
      <c r="P53" s="102">
        <v>17.399999999999999</v>
      </c>
      <c r="Q53" s="102">
        <v>39</v>
      </c>
      <c r="R53" s="102">
        <v>21.3</v>
      </c>
      <c r="S53" s="102">
        <v>47.9</v>
      </c>
      <c r="T53" s="61"/>
      <c r="U53" s="61"/>
      <c r="X53" s="61"/>
    </row>
    <row r="54" spans="1:24" ht="16.5" thickBot="1" x14ac:dyDescent="0.3">
      <c r="A54" s="61"/>
      <c r="B54" s="61"/>
      <c r="C54" s="61"/>
      <c r="D54" s="62">
        <v>80</v>
      </c>
      <c r="E54" s="62">
        <v>500</v>
      </c>
      <c r="F54" s="61"/>
      <c r="G54" s="61"/>
      <c r="H54" s="61"/>
      <c r="I54" s="91"/>
      <c r="J54" s="108">
        <v>24.99</v>
      </c>
      <c r="K54" s="86">
        <v>6</v>
      </c>
      <c r="L54" s="102">
        <v>7.8</v>
      </c>
      <c r="M54" s="102">
        <v>17.399999999999999</v>
      </c>
      <c r="N54" s="102">
        <v>17.399999999999999</v>
      </c>
      <c r="O54" s="102">
        <v>38.9</v>
      </c>
      <c r="P54" s="102">
        <v>24.6</v>
      </c>
      <c r="Q54" s="102">
        <v>55</v>
      </c>
      <c r="R54" s="102">
        <v>30.1</v>
      </c>
      <c r="S54" s="141">
        <v>67.400000000000006</v>
      </c>
      <c r="T54" s="61"/>
      <c r="U54" s="61"/>
      <c r="X54" s="61"/>
    </row>
    <row r="55" spans="1:24" ht="16.5" thickBot="1" x14ac:dyDescent="0.3">
      <c r="A55" s="61"/>
      <c r="B55" s="61"/>
      <c r="C55" s="61"/>
      <c r="D55" s="62">
        <v>40</v>
      </c>
      <c r="E55" s="62">
        <v>500</v>
      </c>
      <c r="F55" s="61"/>
      <c r="G55" s="61"/>
      <c r="H55" s="61"/>
      <c r="I55" s="90"/>
      <c r="J55" s="108">
        <v>24.99</v>
      </c>
      <c r="K55" s="85">
        <v>9</v>
      </c>
      <c r="L55" s="98">
        <v>11</v>
      </c>
      <c r="M55" s="98">
        <v>24.6</v>
      </c>
      <c r="N55" s="98">
        <v>24.6</v>
      </c>
      <c r="O55" s="98">
        <v>55</v>
      </c>
      <c r="P55" s="98">
        <v>34.799999999999997</v>
      </c>
      <c r="Q55" s="98">
        <v>77.7</v>
      </c>
      <c r="R55" s="143">
        <v>42.6</v>
      </c>
      <c r="S55" s="142">
        <v>95.2</v>
      </c>
      <c r="T55" s="61"/>
      <c r="U55" s="61"/>
      <c r="X55" s="61"/>
    </row>
    <row r="56" spans="1:24" ht="19.5" customHeight="1" thickBot="1" x14ac:dyDescent="0.3">
      <c r="A56" s="61"/>
      <c r="B56" s="61"/>
      <c r="C56" s="61"/>
      <c r="D56" s="62">
        <v>30</v>
      </c>
      <c r="E56" s="62">
        <v>425</v>
      </c>
      <c r="F56" s="61"/>
      <c r="G56" s="61"/>
      <c r="H56" s="61"/>
      <c r="I56" s="89">
        <v>10</v>
      </c>
      <c r="J56" s="108">
        <v>29.7</v>
      </c>
      <c r="K56" s="92">
        <v>0</v>
      </c>
      <c r="L56" s="99">
        <v>4.5999999999999996</v>
      </c>
      <c r="M56" s="99">
        <v>10.4</v>
      </c>
      <c r="N56" s="99">
        <v>10.4</v>
      </c>
      <c r="O56" s="99">
        <v>23.2</v>
      </c>
      <c r="P56" s="99">
        <v>14.7</v>
      </c>
      <c r="Q56" s="99">
        <v>32.799999999999997</v>
      </c>
      <c r="R56" s="99">
        <v>18</v>
      </c>
      <c r="S56" s="99">
        <v>40.1</v>
      </c>
      <c r="T56" s="61"/>
      <c r="U56" s="61"/>
      <c r="X56" s="61"/>
    </row>
    <row r="57" spans="1:24" ht="16.5" thickBot="1" x14ac:dyDescent="0.3">
      <c r="A57" s="61"/>
      <c r="B57" s="61"/>
      <c r="C57" s="61"/>
      <c r="D57" s="62">
        <v>20</v>
      </c>
      <c r="E57" s="62">
        <v>225</v>
      </c>
      <c r="F57" s="61"/>
      <c r="G57" s="61"/>
      <c r="H57" s="61"/>
      <c r="I57" s="91"/>
      <c r="J57" s="108">
        <v>29.7</v>
      </c>
      <c r="K57" s="94">
        <v>3</v>
      </c>
      <c r="L57" s="100">
        <v>6.5</v>
      </c>
      <c r="M57" s="100">
        <v>14.6</v>
      </c>
      <c r="N57" s="100">
        <v>14.6</v>
      </c>
      <c r="O57" s="100">
        <v>32.700000000000003</v>
      </c>
      <c r="P57" s="100">
        <v>20.7</v>
      </c>
      <c r="Q57" s="100">
        <v>46.3</v>
      </c>
      <c r="R57" s="100">
        <v>25.4</v>
      </c>
      <c r="S57" s="136">
        <v>56.7</v>
      </c>
      <c r="T57" s="61"/>
      <c r="U57" s="61"/>
    </row>
    <row r="58" spans="1:24" ht="16.5" thickBot="1" x14ac:dyDescent="0.3">
      <c r="A58" s="61"/>
      <c r="B58" s="61"/>
      <c r="C58" s="61"/>
      <c r="D58" s="62">
        <v>17</v>
      </c>
      <c r="E58" s="62">
        <v>125</v>
      </c>
      <c r="F58" s="61"/>
      <c r="G58" s="61"/>
      <c r="H58" s="61"/>
      <c r="I58" s="91"/>
      <c r="J58" s="108">
        <v>29.7</v>
      </c>
      <c r="K58" s="94">
        <v>6</v>
      </c>
      <c r="L58" s="100">
        <v>9.1999999999999993</v>
      </c>
      <c r="M58" s="100">
        <v>20.7</v>
      </c>
      <c r="N58" s="100">
        <v>20.7</v>
      </c>
      <c r="O58" s="100">
        <v>46.2</v>
      </c>
      <c r="P58" s="100">
        <v>29.3</v>
      </c>
      <c r="Q58" s="100">
        <v>65.400000000000006</v>
      </c>
      <c r="R58" s="139">
        <v>35.799999999999997</v>
      </c>
      <c r="S58" s="137">
        <v>80.099999999999994</v>
      </c>
      <c r="T58" s="61"/>
      <c r="U58" s="61"/>
    </row>
    <row r="59" spans="1:24" ht="16.5" thickBot="1" x14ac:dyDescent="0.3">
      <c r="A59" s="61"/>
      <c r="B59" s="61"/>
      <c r="C59" s="61"/>
      <c r="D59" s="62">
        <v>15</v>
      </c>
      <c r="E59" s="62">
        <v>100</v>
      </c>
      <c r="F59" s="61"/>
      <c r="G59" s="61"/>
      <c r="H59" s="61"/>
      <c r="I59" s="90"/>
      <c r="J59" s="110">
        <v>29.7</v>
      </c>
      <c r="K59" s="93">
        <v>9</v>
      </c>
      <c r="L59" s="101">
        <v>13.1</v>
      </c>
      <c r="M59" s="101">
        <v>29.2</v>
      </c>
      <c r="N59" s="101">
        <v>29.2</v>
      </c>
      <c r="O59" s="101">
        <v>65.3</v>
      </c>
      <c r="P59" s="101">
        <v>41.3</v>
      </c>
      <c r="Q59" s="101">
        <v>92.4</v>
      </c>
      <c r="R59" s="140">
        <v>50.6</v>
      </c>
      <c r="S59" s="138">
        <v>113.2</v>
      </c>
      <c r="T59" s="61"/>
      <c r="U59" s="61"/>
    </row>
    <row r="60" spans="1:24" ht="15.75" customHeight="1" thickBot="1" x14ac:dyDescent="0.3">
      <c r="A60" s="61"/>
      <c r="B60" s="61"/>
      <c r="C60" s="61"/>
      <c r="D60" s="62">
        <v>12</v>
      </c>
      <c r="E60" s="62">
        <v>75</v>
      </c>
      <c r="F60" s="61"/>
      <c r="G60" s="61"/>
      <c r="H60" s="61"/>
      <c r="I60" s="112" t="s">
        <v>77</v>
      </c>
      <c r="J60" s="111" t="s">
        <v>76</v>
      </c>
      <c r="K60" s="118">
        <v>0</v>
      </c>
      <c r="L60" s="120">
        <v>3.3</v>
      </c>
      <c r="M60" s="120">
        <v>7.4</v>
      </c>
      <c r="N60" s="120">
        <v>4.7</v>
      </c>
      <c r="O60" s="120">
        <v>10.5</v>
      </c>
      <c r="P60" s="120">
        <v>10.5</v>
      </c>
      <c r="Q60" s="120">
        <v>23.4</v>
      </c>
      <c r="R60" s="120">
        <v>14.8</v>
      </c>
      <c r="S60" s="120">
        <v>33.1</v>
      </c>
      <c r="T60" s="61"/>
      <c r="U60" s="61"/>
    </row>
    <row r="61" spans="1:24" ht="15.75" customHeight="1" thickBot="1" x14ac:dyDescent="0.3">
      <c r="A61" s="61"/>
      <c r="B61" s="61"/>
      <c r="C61" s="61"/>
      <c r="D61" s="62">
        <v>10</v>
      </c>
      <c r="E61" s="62">
        <v>50</v>
      </c>
      <c r="F61" s="61"/>
      <c r="G61" s="61"/>
      <c r="H61" s="61"/>
      <c r="I61" s="113"/>
      <c r="J61" s="111" t="s">
        <v>76</v>
      </c>
      <c r="K61" s="118">
        <v>3</v>
      </c>
      <c r="L61" s="120">
        <v>4.7</v>
      </c>
      <c r="M61" s="120">
        <v>10.5</v>
      </c>
      <c r="N61" s="120">
        <v>6.6</v>
      </c>
      <c r="O61" s="120">
        <v>14.8</v>
      </c>
      <c r="P61" s="120">
        <v>14.5</v>
      </c>
      <c r="Q61" s="120">
        <v>33.1</v>
      </c>
      <c r="R61" s="120">
        <v>20.9</v>
      </c>
      <c r="S61" s="120">
        <v>46.8</v>
      </c>
      <c r="T61" s="61"/>
      <c r="U61" s="61"/>
    </row>
    <row r="62" spans="1:24" ht="15.75" customHeight="1" thickBot="1" x14ac:dyDescent="0.3">
      <c r="A62" s="61"/>
      <c r="B62" s="61"/>
      <c r="C62" s="61"/>
      <c r="D62" s="62">
        <v>6</v>
      </c>
      <c r="E62" s="62">
        <v>50</v>
      </c>
      <c r="F62" s="61"/>
      <c r="G62" s="61"/>
      <c r="H62" s="61"/>
      <c r="I62" s="113"/>
      <c r="J62" s="111" t="s">
        <v>76</v>
      </c>
      <c r="K62" s="118">
        <v>6</v>
      </c>
      <c r="L62" s="120">
        <v>6.6</v>
      </c>
      <c r="M62" s="120">
        <v>14.8</v>
      </c>
      <c r="N62" s="120">
        <v>9.3000000000000007</v>
      </c>
      <c r="O62" s="120">
        <v>20.9</v>
      </c>
      <c r="P62" s="120">
        <v>20.9</v>
      </c>
      <c r="Q62" s="120">
        <v>46.7</v>
      </c>
      <c r="R62" s="120">
        <v>29.5</v>
      </c>
      <c r="S62" s="127">
        <v>66.099999999999994</v>
      </c>
      <c r="T62" s="61"/>
      <c r="U62" s="61"/>
    </row>
    <row r="63" spans="1:24" ht="15.75" customHeight="1" thickTop="1" thickBot="1" x14ac:dyDescent="0.3">
      <c r="A63" s="61"/>
      <c r="B63" s="61"/>
      <c r="C63" s="61"/>
      <c r="D63" s="62">
        <v>2</v>
      </c>
      <c r="E63" s="62">
        <v>50</v>
      </c>
      <c r="F63" s="61"/>
      <c r="G63" s="61"/>
      <c r="H63" s="61"/>
      <c r="I63" s="113"/>
      <c r="J63" s="111" t="s">
        <v>76</v>
      </c>
      <c r="K63" s="118">
        <v>9</v>
      </c>
      <c r="L63" s="120">
        <v>9.3000000000000007</v>
      </c>
      <c r="M63" s="120">
        <v>20.9</v>
      </c>
      <c r="N63" s="120">
        <v>13.2</v>
      </c>
      <c r="O63" s="120">
        <v>29.5</v>
      </c>
      <c r="P63" s="120">
        <v>29.5</v>
      </c>
      <c r="Q63" s="120">
        <v>66</v>
      </c>
      <c r="R63" s="129">
        <v>41.7</v>
      </c>
      <c r="S63" s="134">
        <v>93.3</v>
      </c>
      <c r="T63" s="61"/>
      <c r="U63" s="61"/>
    </row>
    <row r="64" spans="1:24" ht="15.75" customHeight="1" thickBot="1" x14ac:dyDescent="0.3">
      <c r="A64" s="61"/>
      <c r="B64" s="61"/>
      <c r="C64" s="61"/>
      <c r="D64" s="62">
        <v>1.25</v>
      </c>
      <c r="E64" s="62">
        <v>50</v>
      </c>
      <c r="F64" s="61"/>
      <c r="G64" s="61"/>
      <c r="H64" s="61"/>
      <c r="I64" s="113"/>
      <c r="J64" s="111" t="s">
        <v>76</v>
      </c>
      <c r="K64" s="118">
        <v>12</v>
      </c>
      <c r="L64" s="120">
        <v>13.2</v>
      </c>
      <c r="M64" s="120">
        <v>29.5</v>
      </c>
      <c r="N64" s="120">
        <v>18.600000000000001</v>
      </c>
      <c r="O64" s="120">
        <v>41.7</v>
      </c>
      <c r="P64" s="120">
        <v>41.7</v>
      </c>
      <c r="Q64" s="127">
        <v>93.2</v>
      </c>
      <c r="R64" s="130">
        <v>59</v>
      </c>
      <c r="S64" s="135">
        <v>131.80000000000001</v>
      </c>
      <c r="T64" s="61"/>
      <c r="U64" s="61"/>
    </row>
    <row r="65" spans="1:21" ht="15.75" customHeight="1" thickBot="1" x14ac:dyDescent="0.3">
      <c r="A65" s="61"/>
      <c r="B65" s="61"/>
      <c r="C65" s="61"/>
      <c r="D65" s="62">
        <v>70</v>
      </c>
      <c r="E65" s="62">
        <v>70</v>
      </c>
      <c r="F65" s="61"/>
      <c r="G65" s="61"/>
      <c r="H65" s="61"/>
      <c r="I65" s="113"/>
      <c r="J65" s="111" t="s">
        <v>76</v>
      </c>
      <c r="K65" s="118">
        <v>15</v>
      </c>
      <c r="L65" s="120">
        <v>18.600000000000001</v>
      </c>
      <c r="M65" s="120">
        <v>41.5</v>
      </c>
      <c r="N65" s="120">
        <v>26.3</v>
      </c>
      <c r="O65" s="127">
        <v>58.9</v>
      </c>
      <c r="P65" s="130">
        <v>58.9</v>
      </c>
      <c r="Q65" s="128">
        <v>131.69999999999999</v>
      </c>
      <c r="R65" s="126">
        <v>83.3</v>
      </c>
      <c r="S65" s="129">
        <v>186.2</v>
      </c>
      <c r="T65" s="61"/>
      <c r="U65" s="61"/>
    </row>
    <row r="66" spans="1:21" ht="15.75" customHeight="1" thickBot="1" x14ac:dyDescent="0.3">
      <c r="A66" s="61"/>
      <c r="B66" s="61"/>
      <c r="C66" s="61"/>
      <c r="D66" s="62">
        <v>33</v>
      </c>
      <c r="E66" s="62">
        <v>150</v>
      </c>
      <c r="F66" s="61"/>
      <c r="G66" s="61"/>
      <c r="H66" s="61"/>
      <c r="I66" s="117"/>
      <c r="J66" s="116" t="s">
        <v>76</v>
      </c>
      <c r="K66" s="119">
        <v>20</v>
      </c>
      <c r="L66" s="122">
        <v>33.1</v>
      </c>
      <c r="M66" s="122">
        <v>74</v>
      </c>
      <c r="N66" s="133">
        <v>46.8</v>
      </c>
      <c r="O66" s="132">
        <v>104.7</v>
      </c>
      <c r="P66" s="131">
        <v>104.7</v>
      </c>
      <c r="Q66" s="122">
        <v>234.1</v>
      </c>
      <c r="R66" s="122">
        <v>148.1</v>
      </c>
      <c r="S66" s="133">
        <v>331.1</v>
      </c>
      <c r="T66" s="61"/>
      <c r="U66" s="61"/>
    </row>
    <row r="67" spans="1:21" ht="16.5" customHeight="1" thickBot="1" x14ac:dyDescent="0.3">
      <c r="A67" s="61"/>
      <c r="B67" s="61"/>
      <c r="C67" s="61"/>
      <c r="D67" s="62">
        <v>23</v>
      </c>
      <c r="E67" s="62">
        <v>200</v>
      </c>
      <c r="F67" s="61"/>
      <c r="G67" s="61"/>
      <c r="H67" s="61"/>
      <c r="I67" s="112" t="s">
        <v>52</v>
      </c>
      <c r="J67" s="74">
        <v>420</v>
      </c>
      <c r="K67" s="123">
        <v>0</v>
      </c>
      <c r="L67" s="100">
        <v>2.8</v>
      </c>
      <c r="M67" s="100">
        <v>6.3</v>
      </c>
      <c r="N67" s="100">
        <v>4</v>
      </c>
      <c r="O67" s="100">
        <v>8.8000000000000007</v>
      </c>
      <c r="P67" s="100">
        <v>8.8000000000000007</v>
      </c>
      <c r="Q67" s="100">
        <v>19.8</v>
      </c>
      <c r="R67" s="100">
        <v>12.5</v>
      </c>
      <c r="S67" s="100">
        <v>28</v>
      </c>
      <c r="T67" s="61"/>
      <c r="U67" s="61"/>
    </row>
    <row r="68" spans="1:21" ht="16.5" thickBot="1" x14ac:dyDescent="0.3">
      <c r="A68" s="61"/>
      <c r="B68" s="61"/>
      <c r="C68" s="61"/>
      <c r="D68" s="62">
        <v>13</v>
      </c>
      <c r="E68" s="62">
        <v>250</v>
      </c>
      <c r="F68" s="61"/>
      <c r="G68" s="61"/>
      <c r="H68" s="61"/>
      <c r="I68" s="113"/>
      <c r="J68" s="74">
        <v>420</v>
      </c>
      <c r="K68" s="124">
        <v>3</v>
      </c>
      <c r="L68" s="100">
        <v>4</v>
      </c>
      <c r="M68" s="100">
        <v>8.8000000000000007</v>
      </c>
      <c r="N68" s="100">
        <v>5.6</v>
      </c>
      <c r="O68" s="100">
        <v>12.5</v>
      </c>
      <c r="P68" s="100">
        <v>12.5</v>
      </c>
      <c r="Q68" s="100">
        <v>28</v>
      </c>
      <c r="R68" s="100">
        <v>17.7</v>
      </c>
      <c r="S68" s="100">
        <v>39.5</v>
      </c>
      <c r="T68" s="61"/>
      <c r="U68" s="61"/>
    </row>
    <row r="69" spans="1:21" ht="16.5" thickBot="1" x14ac:dyDescent="0.3">
      <c r="A69" s="61"/>
      <c r="B69" s="61"/>
      <c r="C69" s="61"/>
      <c r="D69" s="62" t="s">
        <v>55</v>
      </c>
      <c r="E69" s="62">
        <v>250</v>
      </c>
      <c r="F69" s="61"/>
      <c r="G69" s="61"/>
      <c r="H69" s="61"/>
      <c r="I69" s="113"/>
      <c r="J69" s="74">
        <v>420</v>
      </c>
      <c r="K69" s="124">
        <v>6</v>
      </c>
      <c r="L69" s="100">
        <v>5.6</v>
      </c>
      <c r="M69" s="100">
        <v>12.5</v>
      </c>
      <c r="N69" s="100">
        <v>7.9</v>
      </c>
      <c r="O69" s="100">
        <v>17.7</v>
      </c>
      <c r="P69" s="100">
        <v>17.7</v>
      </c>
      <c r="Q69" s="100">
        <v>39.5</v>
      </c>
      <c r="R69" s="100">
        <v>25</v>
      </c>
      <c r="S69" s="100">
        <v>55.8</v>
      </c>
      <c r="T69" s="61"/>
      <c r="U69" s="61"/>
    </row>
    <row r="70" spans="1:21" ht="16.5" customHeight="1" thickBot="1" x14ac:dyDescent="0.3">
      <c r="A70" s="61"/>
      <c r="B70" s="61"/>
      <c r="C70" s="61"/>
      <c r="D70" s="62" t="s">
        <v>56</v>
      </c>
      <c r="E70" s="62">
        <v>250</v>
      </c>
      <c r="F70" s="61"/>
      <c r="G70" s="61"/>
      <c r="H70" s="61"/>
      <c r="I70" s="113"/>
      <c r="J70" s="74">
        <v>420</v>
      </c>
      <c r="K70" s="124">
        <v>9</v>
      </c>
      <c r="L70" s="100">
        <v>7.9</v>
      </c>
      <c r="M70" s="100">
        <v>17.600000000000001</v>
      </c>
      <c r="N70" s="100">
        <v>11.2</v>
      </c>
      <c r="O70" s="100">
        <v>24.9</v>
      </c>
      <c r="P70" s="100">
        <v>24.9</v>
      </c>
      <c r="Q70" s="100">
        <v>55.8</v>
      </c>
      <c r="R70" s="100">
        <v>35.299999999999997</v>
      </c>
      <c r="S70" s="136">
        <v>78.900000000000006</v>
      </c>
      <c r="T70" s="61"/>
      <c r="U70" s="61"/>
    </row>
    <row r="71" spans="1:21" ht="15.75" customHeight="1" x14ac:dyDescent="0.25">
      <c r="A71" s="61"/>
      <c r="B71" s="61"/>
      <c r="C71" s="61"/>
      <c r="D71" s="61"/>
      <c r="E71" s="61"/>
      <c r="F71" s="61"/>
      <c r="G71" s="61"/>
      <c r="H71" s="61"/>
      <c r="I71" s="113"/>
      <c r="J71" s="74">
        <v>420</v>
      </c>
      <c r="K71" s="124">
        <v>12</v>
      </c>
      <c r="L71" s="100">
        <v>11.1</v>
      </c>
      <c r="M71" s="100">
        <v>24.9</v>
      </c>
      <c r="N71" s="100">
        <v>15.8</v>
      </c>
      <c r="O71" s="100">
        <v>35.200000000000003</v>
      </c>
      <c r="P71" s="100">
        <v>35.200000000000003</v>
      </c>
      <c r="Q71" s="100">
        <v>78.8</v>
      </c>
      <c r="R71" s="139">
        <v>49.8</v>
      </c>
      <c r="S71" s="137">
        <v>111.4</v>
      </c>
      <c r="T71" s="61"/>
      <c r="U71" s="61"/>
    </row>
    <row r="72" spans="1:21" ht="15.75" customHeight="1" thickBot="1" x14ac:dyDescent="0.3">
      <c r="A72" s="61"/>
      <c r="B72" s="61"/>
      <c r="C72" s="61"/>
      <c r="D72" s="61"/>
      <c r="E72" s="61"/>
      <c r="F72" s="61"/>
      <c r="G72" s="61"/>
      <c r="H72" s="61"/>
      <c r="I72" s="117"/>
      <c r="J72" s="115">
        <v>420</v>
      </c>
      <c r="K72" s="125">
        <v>15</v>
      </c>
      <c r="L72" s="100">
        <v>15.7</v>
      </c>
      <c r="M72" s="100">
        <v>35.200000000000003</v>
      </c>
      <c r="N72" s="100">
        <v>22.3</v>
      </c>
      <c r="O72" s="100">
        <v>49.8</v>
      </c>
      <c r="P72" s="100">
        <v>49.8</v>
      </c>
      <c r="Q72" s="100">
        <v>111.3</v>
      </c>
      <c r="R72" s="139">
        <v>70.400000000000006</v>
      </c>
      <c r="S72" s="145">
        <v>157.4</v>
      </c>
      <c r="T72" s="61"/>
      <c r="U72" s="61"/>
    </row>
    <row r="73" spans="1:21" ht="16.5" customHeight="1" x14ac:dyDescent="0.25">
      <c r="A73" s="61"/>
      <c r="B73" s="61"/>
      <c r="C73" s="61"/>
      <c r="D73" s="61"/>
      <c r="E73" s="61"/>
      <c r="F73" s="61"/>
      <c r="G73" s="61"/>
      <c r="H73" s="61"/>
      <c r="I73" s="113" t="s">
        <v>53</v>
      </c>
      <c r="J73" s="114">
        <v>1240</v>
      </c>
      <c r="K73" s="121">
        <v>0</v>
      </c>
      <c r="L73" s="120">
        <v>1.6</v>
      </c>
      <c r="M73" s="120">
        <v>3.6</v>
      </c>
      <c r="N73" s="120">
        <v>2.2999999999999998</v>
      </c>
      <c r="O73" s="120">
        <v>5.2</v>
      </c>
      <c r="P73" s="120">
        <v>5.2</v>
      </c>
      <c r="Q73" s="120">
        <v>11.5</v>
      </c>
      <c r="R73" s="120">
        <v>7.3</v>
      </c>
      <c r="S73" s="120">
        <v>16.3</v>
      </c>
      <c r="T73" s="61"/>
      <c r="U73" s="61"/>
    </row>
    <row r="74" spans="1:21" ht="15.75" customHeight="1" x14ac:dyDescent="0.25">
      <c r="A74" s="61"/>
      <c r="B74" s="61"/>
      <c r="C74" s="61"/>
      <c r="D74" s="61"/>
      <c r="E74" s="61"/>
      <c r="F74" s="61"/>
      <c r="G74" s="61"/>
      <c r="H74" s="61"/>
      <c r="I74" s="113"/>
      <c r="J74" s="74">
        <v>1240</v>
      </c>
      <c r="K74" s="118">
        <v>3</v>
      </c>
      <c r="L74" s="120">
        <v>2.2999999999999998</v>
      </c>
      <c r="M74" s="120">
        <v>5.0999999999999996</v>
      </c>
      <c r="N74" s="120">
        <v>3.3</v>
      </c>
      <c r="O74" s="120">
        <v>7.3</v>
      </c>
      <c r="P74" s="120">
        <v>7.3</v>
      </c>
      <c r="Q74" s="120">
        <v>16.3</v>
      </c>
      <c r="R74" s="120">
        <v>10.3</v>
      </c>
      <c r="S74" s="120">
        <v>23</v>
      </c>
      <c r="T74" s="61"/>
      <c r="U74" s="61"/>
    </row>
    <row r="75" spans="1:21" ht="15.75" customHeight="1" x14ac:dyDescent="0.25">
      <c r="A75" s="61"/>
      <c r="B75" s="61"/>
      <c r="C75" s="61"/>
      <c r="D75" s="61"/>
      <c r="E75" s="61"/>
      <c r="F75" s="61"/>
      <c r="G75" s="61"/>
      <c r="H75" s="61"/>
      <c r="I75" s="113"/>
      <c r="J75" s="74">
        <v>1240</v>
      </c>
      <c r="K75" s="118">
        <v>6</v>
      </c>
      <c r="L75" s="120">
        <v>3.2</v>
      </c>
      <c r="M75" s="120">
        <v>7.3</v>
      </c>
      <c r="N75" s="120">
        <v>4.5999999999999996</v>
      </c>
      <c r="O75" s="120">
        <v>10.3</v>
      </c>
      <c r="P75" s="120">
        <v>10.3</v>
      </c>
      <c r="Q75" s="120">
        <v>23</v>
      </c>
      <c r="R75" s="120">
        <v>14.5</v>
      </c>
      <c r="S75" s="120">
        <v>32.5</v>
      </c>
      <c r="T75" s="61"/>
      <c r="U75" s="61"/>
    </row>
    <row r="76" spans="1:21" ht="15.75" customHeight="1" x14ac:dyDescent="0.25">
      <c r="A76" s="61"/>
      <c r="B76" s="61"/>
      <c r="C76" s="61"/>
      <c r="D76" s="61"/>
      <c r="E76" s="61"/>
      <c r="F76" s="61"/>
      <c r="G76" s="61"/>
      <c r="H76" s="61"/>
      <c r="I76" s="113"/>
      <c r="J76" s="74">
        <v>1240</v>
      </c>
      <c r="K76" s="118">
        <v>9</v>
      </c>
      <c r="L76" s="120">
        <v>4.5999999999999996</v>
      </c>
      <c r="M76" s="120">
        <v>10.3</v>
      </c>
      <c r="N76" s="120">
        <v>6.5</v>
      </c>
      <c r="O76" s="120">
        <v>14.5</v>
      </c>
      <c r="P76" s="120">
        <v>14.5</v>
      </c>
      <c r="Q76" s="120">
        <v>32.5</v>
      </c>
      <c r="R76" s="120">
        <v>20.5</v>
      </c>
      <c r="S76" s="120">
        <v>45.9</v>
      </c>
      <c r="T76" s="61"/>
      <c r="U76" s="61"/>
    </row>
    <row r="77" spans="1:21" ht="16.5" customHeight="1" thickBot="1" x14ac:dyDescent="0.3">
      <c r="A77" s="61"/>
      <c r="B77" s="61"/>
      <c r="C77" s="61"/>
      <c r="D77" s="61"/>
      <c r="E77" s="61"/>
      <c r="F77" s="61"/>
      <c r="G77" s="61"/>
      <c r="H77" s="61"/>
      <c r="I77" s="113"/>
      <c r="J77" s="74">
        <v>1240</v>
      </c>
      <c r="K77" s="118">
        <v>12</v>
      </c>
      <c r="L77" s="120">
        <v>6.5</v>
      </c>
      <c r="M77" s="120">
        <v>14.5</v>
      </c>
      <c r="N77" s="120">
        <v>9.1999999999999993</v>
      </c>
      <c r="O77" s="120">
        <v>20.5</v>
      </c>
      <c r="P77" s="120">
        <v>20.5</v>
      </c>
      <c r="Q77" s="120">
        <v>45.8</v>
      </c>
      <c r="R77" s="120">
        <v>29</v>
      </c>
      <c r="S77" s="127">
        <v>64.8</v>
      </c>
      <c r="T77" s="61"/>
      <c r="U77" s="61"/>
    </row>
    <row r="78" spans="1:21" ht="16.5" thickTop="1" x14ac:dyDescent="0.25">
      <c r="A78" s="61"/>
      <c r="B78" s="61"/>
      <c r="C78" s="61"/>
      <c r="D78" s="61"/>
      <c r="E78" s="61"/>
      <c r="F78" s="61"/>
      <c r="G78" s="61"/>
      <c r="H78" s="61"/>
      <c r="I78" s="113"/>
      <c r="J78" s="74">
        <v>1240</v>
      </c>
      <c r="K78" s="118">
        <v>15</v>
      </c>
      <c r="L78" s="120">
        <v>9.1999999999999993</v>
      </c>
      <c r="M78" s="120">
        <v>20.5</v>
      </c>
      <c r="N78" s="120">
        <v>13</v>
      </c>
      <c r="O78" s="120">
        <v>29</v>
      </c>
      <c r="P78" s="120">
        <v>29</v>
      </c>
      <c r="Q78" s="120">
        <v>64.8</v>
      </c>
      <c r="R78" s="129">
        <v>41</v>
      </c>
      <c r="S78" s="128">
        <v>91.6</v>
      </c>
      <c r="T78" s="61"/>
      <c r="U78" s="61"/>
    </row>
    <row r="79" spans="1:21" x14ac:dyDescent="0.25">
      <c r="A79" s="61"/>
      <c r="B79" s="61"/>
      <c r="C79" s="61"/>
      <c r="D79" s="61"/>
      <c r="E79" s="61"/>
      <c r="F79" s="61"/>
      <c r="G79" s="61"/>
      <c r="H79" s="61"/>
      <c r="I79" s="61"/>
      <c r="J79" s="61"/>
      <c r="K79" s="61"/>
      <c r="L79" s="61"/>
      <c r="M79" s="61"/>
      <c r="N79" s="61"/>
      <c r="O79" s="61"/>
      <c r="P79" s="61"/>
      <c r="Q79" s="61"/>
      <c r="R79" s="61"/>
      <c r="S79" s="61"/>
      <c r="T79" s="61"/>
      <c r="U79" s="61"/>
    </row>
    <row r="80" spans="1:21" x14ac:dyDescent="0.25">
      <c r="A80" s="61"/>
      <c r="B80" s="61"/>
      <c r="C80" s="61"/>
      <c r="D80" s="61"/>
      <c r="E80" s="61"/>
      <c r="F80" s="61"/>
      <c r="G80" s="61"/>
      <c r="H80" s="61"/>
      <c r="I80" s="61"/>
      <c r="J80" s="61"/>
      <c r="K80" s="61"/>
      <c r="L80" s="61"/>
      <c r="M80" s="61"/>
      <c r="N80" s="61"/>
      <c r="O80" s="61"/>
      <c r="P80" s="61"/>
      <c r="Q80" s="61"/>
      <c r="R80" s="61"/>
      <c r="S80" s="61"/>
      <c r="T80" s="61"/>
      <c r="U80" s="61"/>
    </row>
    <row r="81" spans="1:21" x14ac:dyDescent="0.25">
      <c r="A81" s="61"/>
      <c r="B81" s="61"/>
      <c r="C81" s="61"/>
      <c r="D81" s="61"/>
      <c r="E81" s="61"/>
      <c r="F81" s="61"/>
      <c r="G81" s="61"/>
      <c r="H81" s="61"/>
      <c r="I81" s="61"/>
      <c r="J81" s="61"/>
      <c r="K81" s="61"/>
      <c r="L81" s="61"/>
      <c r="M81" s="61"/>
      <c r="N81" s="61"/>
      <c r="O81" s="61"/>
      <c r="P81" s="61"/>
      <c r="Q81" s="61"/>
      <c r="R81" s="61"/>
      <c r="S81" s="61"/>
      <c r="T81" s="61"/>
      <c r="U81" s="61"/>
    </row>
    <row r="82" spans="1:21" x14ac:dyDescent="0.25">
      <c r="I82" s="61"/>
      <c r="J82" s="61"/>
      <c r="K82" s="61"/>
      <c r="L82" s="61"/>
      <c r="M82" s="61"/>
      <c r="N82" s="61"/>
      <c r="O82" s="61"/>
      <c r="P82" s="61"/>
      <c r="U82" s="61"/>
    </row>
    <row r="83" spans="1:21" x14ac:dyDescent="0.25">
      <c r="I83" s="61"/>
      <c r="J83" s="61"/>
      <c r="K83" s="61"/>
      <c r="L83" s="61"/>
      <c r="M83" s="61"/>
      <c r="N83" s="61"/>
      <c r="O83" s="61"/>
      <c r="P83" s="61"/>
    </row>
    <row r="84" spans="1:21" x14ac:dyDescent="0.25">
      <c r="I84" s="61"/>
      <c r="J84" s="61"/>
      <c r="K84" s="61"/>
      <c r="L84" s="61"/>
      <c r="M84" s="61"/>
      <c r="N84" s="61"/>
      <c r="O84" s="61"/>
      <c r="P84" s="61"/>
    </row>
    <row r="85" spans="1:21" x14ac:dyDescent="0.25">
      <c r="I85" s="61"/>
      <c r="J85" s="61"/>
      <c r="K85" s="61"/>
      <c r="L85" s="61"/>
      <c r="M85" s="61"/>
      <c r="N85" s="61"/>
      <c r="O85" s="61"/>
      <c r="P85" s="61"/>
    </row>
    <row r="86" spans="1:21" x14ac:dyDescent="0.25">
      <c r="I86" s="61"/>
      <c r="J86" s="61"/>
      <c r="K86" s="61"/>
      <c r="L86" s="61"/>
      <c r="M86" s="61"/>
      <c r="N86" s="61"/>
      <c r="O86" s="61"/>
      <c r="P86" s="61"/>
    </row>
    <row r="87" spans="1:21" x14ac:dyDescent="0.25">
      <c r="I87" s="61"/>
      <c r="J87" s="61"/>
      <c r="K87" s="61"/>
      <c r="L87" s="61"/>
      <c r="M87" s="61"/>
      <c r="N87" s="61"/>
      <c r="O87" s="61"/>
      <c r="P87" s="61"/>
    </row>
    <row r="88" spans="1:21" x14ac:dyDescent="0.25">
      <c r="I88" s="61"/>
      <c r="J88" s="61"/>
      <c r="K88" s="61"/>
      <c r="L88" s="61"/>
      <c r="M88" s="61"/>
      <c r="N88" s="61"/>
      <c r="O88" s="61"/>
      <c r="P88" s="61"/>
    </row>
    <row r="89" spans="1:21" x14ac:dyDescent="0.25">
      <c r="I89" s="61"/>
      <c r="J89" s="61"/>
      <c r="K89" s="61"/>
      <c r="L89" s="61"/>
      <c r="M89" s="61"/>
      <c r="N89" s="61"/>
      <c r="O89" s="61"/>
      <c r="P89" s="61"/>
    </row>
    <row r="90" spans="1:21" x14ac:dyDescent="0.25">
      <c r="I90" s="61"/>
      <c r="J90" s="61"/>
      <c r="K90" s="61"/>
      <c r="L90" s="61"/>
      <c r="M90" s="61"/>
      <c r="N90" s="61"/>
      <c r="O90" s="61"/>
      <c r="P90" s="61"/>
    </row>
    <row r="91" spans="1:21" x14ac:dyDescent="0.25">
      <c r="I91" s="61"/>
      <c r="J91" s="61"/>
      <c r="K91" s="61"/>
      <c r="L91" s="61"/>
      <c r="M91" s="61"/>
      <c r="N91" s="61"/>
      <c r="O91" s="61"/>
      <c r="P91" s="61"/>
    </row>
    <row r="92" spans="1:21" x14ac:dyDescent="0.25">
      <c r="I92" s="61"/>
      <c r="J92" s="61"/>
      <c r="K92" s="61"/>
      <c r="L92" s="61"/>
      <c r="M92" s="61"/>
      <c r="N92" s="61"/>
      <c r="O92" s="61"/>
      <c r="P92" s="61"/>
    </row>
    <row r="93" spans="1:21" x14ac:dyDescent="0.25">
      <c r="I93" s="61"/>
      <c r="J93" s="61"/>
      <c r="K93" s="61"/>
      <c r="L93" s="61"/>
      <c r="M93" s="61"/>
      <c r="N93" s="61"/>
      <c r="O93" s="61"/>
      <c r="P93" s="61"/>
    </row>
    <row r="94" spans="1:21" x14ac:dyDescent="0.25">
      <c r="I94" s="61"/>
      <c r="J94" s="61"/>
      <c r="K94" s="61"/>
      <c r="L94" s="61"/>
      <c r="M94" s="61"/>
      <c r="N94" s="61"/>
      <c r="O94" s="61"/>
      <c r="P94" s="61"/>
    </row>
    <row r="95" spans="1:21" x14ac:dyDescent="0.25">
      <c r="I95" s="61"/>
      <c r="J95" s="61"/>
      <c r="K95" s="61"/>
      <c r="L95" s="61"/>
      <c r="M95" s="61"/>
      <c r="N95" s="61"/>
      <c r="O95" s="61"/>
      <c r="P95" s="61"/>
    </row>
    <row r="96" spans="1:21" x14ac:dyDescent="0.25">
      <c r="I96" s="61"/>
      <c r="J96" s="61"/>
      <c r="K96" s="61"/>
      <c r="L96" s="61"/>
      <c r="M96" s="61"/>
      <c r="N96" s="61"/>
      <c r="O96" s="61"/>
      <c r="P96" s="61"/>
    </row>
    <row r="97" spans="9:16" x14ac:dyDescent="0.25">
      <c r="I97" s="61"/>
      <c r="J97" s="61"/>
      <c r="K97" s="61"/>
      <c r="L97" s="61"/>
      <c r="M97" s="61"/>
      <c r="N97" s="61"/>
      <c r="O97" s="61"/>
      <c r="P97" s="61"/>
    </row>
    <row r="98" spans="9:16" x14ac:dyDescent="0.25">
      <c r="I98" s="61"/>
      <c r="J98" s="61"/>
      <c r="K98" s="61"/>
      <c r="L98" s="61"/>
      <c r="M98" s="61"/>
      <c r="N98" s="61"/>
      <c r="O98" s="61"/>
      <c r="P98" s="61"/>
    </row>
    <row r="99" spans="9:16" x14ac:dyDescent="0.25">
      <c r="I99" s="61"/>
      <c r="J99" s="61"/>
      <c r="K99" s="61"/>
      <c r="L99" s="61"/>
      <c r="M99" s="61"/>
      <c r="N99" s="61"/>
      <c r="O99" s="61"/>
      <c r="P99" s="61"/>
    </row>
    <row r="100" spans="9:16" x14ac:dyDescent="0.25">
      <c r="I100" s="61"/>
      <c r="J100" s="61"/>
      <c r="K100" s="61"/>
      <c r="L100" s="61"/>
      <c r="M100" s="61"/>
      <c r="N100" s="61"/>
      <c r="O100" s="61"/>
    </row>
    <row r="101" spans="9:16" x14ac:dyDescent="0.25">
      <c r="I101" s="61"/>
      <c r="J101" s="61"/>
      <c r="K101" s="61"/>
      <c r="L101" s="61"/>
      <c r="M101" s="61"/>
      <c r="N101" s="61"/>
      <c r="O101" s="61"/>
    </row>
  </sheetData>
  <sheetProtection algorithmName="SHA-512" hashValue="DSSmZvpcRsPJHdcW92yzKJqX894x1HKcpR1foMiUz7LLhMvms9eNEQeobktxtbUl2gMhn/5MH6ZBJ1XYUPUCNQ==" saltValue="vhXoiGs5fKpI5vXzz9z6/w==" spinCount="100000" sheet="1" objects="1" scenarios="1" selectLockedCells="1"/>
  <sortState xmlns:xlrd2="http://schemas.microsoft.com/office/spreadsheetml/2017/richdata2" ref="L6:M18">
    <sortCondition ref="L6:L18"/>
  </sortState>
  <mergeCells count="32">
    <mergeCell ref="I26:S26"/>
    <mergeCell ref="L27:S27"/>
    <mergeCell ref="O5:T5"/>
    <mergeCell ref="W2:AG2"/>
    <mergeCell ref="I60:I66"/>
    <mergeCell ref="I67:I72"/>
    <mergeCell ref="I73:I78"/>
    <mergeCell ref="I48:I51"/>
    <mergeCell ref="I52:I55"/>
    <mergeCell ref="I56:I59"/>
    <mergeCell ref="I30:I31"/>
    <mergeCell ref="I32:I33"/>
    <mergeCell ref="I34:I36"/>
    <mergeCell ref="I37:I39"/>
    <mergeCell ref="I40:I43"/>
    <mergeCell ref="I44:I47"/>
    <mergeCell ref="L28:M28"/>
    <mergeCell ref="N28:O28"/>
    <mergeCell ref="P28:Q28"/>
    <mergeCell ref="R28:S28"/>
    <mergeCell ref="L4:M4"/>
    <mergeCell ref="G4:K17"/>
    <mergeCell ref="C32:E32"/>
    <mergeCell ref="I27:K27"/>
    <mergeCell ref="I28:I29"/>
    <mergeCell ref="J28:J29"/>
    <mergeCell ref="D20:F20"/>
    <mergeCell ref="D23:F23"/>
    <mergeCell ref="C4:E4"/>
    <mergeCell ref="D51:E51"/>
    <mergeCell ref="K28:K29"/>
    <mergeCell ref="B1:K2"/>
  </mergeCells>
  <conditionalFormatting sqref="G20">
    <cfRule type="expression" dxfId="4" priority="8">
      <formula>$G$20="Yes"</formula>
    </cfRule>
  </conditionalFormatting>
  <conditionalFormatting sqref="G23">
    <cfRule type="expression" dxfId="3" priority="3">
      <formula>$G$23="Yes"</formula>
    </cfRule>
    <cfRule type="expression" dxfId="2" priority="4">
      <formula>"if+$G$27=""Yes"""</formula>
    </cfRule>
  </conditionalFormatting>
  <conditionalFormatting sqref="H20">
    <cfRule type="expression" dxfId="1" priority="2">
      <formula>$H$20="Yes"</formula>
    </cfRule>
  </conditionalFormatting>
  <conditionalFormatting sqref="H23">
    <cfRule type="expression" dxfId="0" priority="1">
      <formula>$H$23="Yes"</formula>
    </cfRule>
  </conditionalFormatting>
  <dataValidations count="1">
    <dataValidation type="list" allowBlank="1" showInputMessage="1" showErrorMessage="1" sqref="D8" xr:uid="{C077D888-E6B0-4E1C-AF94-008734B6F2FA}">
      <formula1>$L$6:$L$18</formula1>
    </dataValidation>
  </dataValidations>
  <hyperlinks>
    <hyperlink ref="M3:N3" r:id="rId1" display="Link to ARRL Exposure Rules" xr:uid="{A9F5861F-F44E-4122-9239-125A10F1FE53}"/>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F245-BE63-4CFD-9BA7-0CA4BFEFCEED}">
  <dimension ref="G14:H23"/>
  <sheetViews>
    <sheetView workbookViewId="0">
      <selection activeCell="H24" sqref="H24"/>
    </sheetView>
  </sheetViews>
  <sheetFormatPr defaultRowHeight="15" x14ac:dyDescent="0.25"/>
  <sheetData>
    <row r="14" spans="7:8" x14ac:dyDescent="0.25">
      <c r="G14" t="s">
        <v>78</v>
      </c>
      <c r="H14">
        <f>(H15*H16)/(4*3.1416)*(H17^2)</f>
        <v>795772.85459638399</v>
      </c>
    </row>
    <row r="15" spans="7:8" x14ac:dyDescent="0.25">
      <c r="G15" t="s">
        <v>79</v>
      </c>
      <c r="H15">
        <v>1000</v>
      </c>
    </row>
    <row r="16" spans="7:8" x14ac:dyDescent="0.25">
      <c r="G16" t="s">
        <v>80</v>
      </c>
      <c r="H16">
        <v>1</v>
      </c>
    </row>
    <row r="17" spans="7:8" x14ac:dyDescent="0.25">
      <c r="G17" t="s">
        <v>81</v>
      </c>
      <c r="H17">
        <v>100</v>
      </c>
    </row>
    <row r="20" spans="7:8" x14ac:dyDescent="0.25">
      <c r="G20">
        <f>LOG(10,2.15)</f>
        <v>3.0080755405191857</v>
      </c>
    </row>
    <row r="23" spans="7:8" x14ac:dyDescent="0.25">
      <c r="H23">
        <f>33.4*10000/(52^2)</f>
        <v>123.52071005917159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Sheet1</vt:lpstr>
      <vt:lpstr>Sheet2</vt:lpstr>
      <vt:lpstr>Ant_Gain_Num</vt:lpstr>
      <vt:lpstr>Antenna_Gain__dBi</vt:lpstr>
      <vt:lpstr>Average_Power_into_Antenna</vt:lpstr>
      <vt:lpstr>Distance_cm</vt:lpstr>
      <vt:lpstr>Distance_to_Area_of_Interest__ft</vt:lpstr>
      <vt:lpstr>Duty_Cycle_calc</vt:lpstr>
      <vt:lpstr>Feedline_length__ft</vt:lpstr>
      <vt:lpstr>Feedline_loss___100_ft__dB</vt:lpstr>
      <vt:lpstr>Length_cm</vt:lpstr>
      <vt:lpstr>Loss_numeric</vt:lpstr>
      <vt:lpstr>Mode</vt:lpstr>
      <vt:lpstr>Power_mW</vt:lpstr>
      <vt:lpstr>Transmit_On_Percentage__0_to_1</vt:lpstr>
      <vt:lpstr>Transmitter_PEP_output__W</vt:lpstr>
      <vt:lpstr>Transmitting_Frequency__MHz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2021-07-04T20:34:34Z</dcterms:created>
  <dcterms:modified xsi:type="dcterms:W3CDTF">2021-07-07T17:50:40Z</dcterms:modified>
</cp:coreProperties>
</file>